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iles AR\AR Team\Academic Department Instructional Profile Reports\2023-24 Academic Department Instructional Profiles\"/>
    </mc:Choice>
  </mc:AlternateContent>
  <xr:revisionPtr revIDLastSave="0" documentId="13_ncr:1_{05E2BCC2-9EFF-4387-9B87-85B6DB01074F}" xr6:coauthVersionLast="47" xr6:coauthVersionMax="47" xr10:uidLastSave="{00000000-0000-0000-0000-000000000000}"/>
  <bookViews>
    <workbookView xWindow="-8145" yWindow="-19485" windowWidth="26115" windowHeight="16275" tabRatio="743" xr2:uid="{00000000-000D-0000-FFFF-FFFF00000000}"/>
  </bookViews>
  <sheets>
    <sheet name="Fall_2023" sheetId="25" r:id="rId1"/>
    <sheet name="Fall_2022" sheetId="24" r:id="rId2"/>
    <sheet name="FALL_2021" sheetId="23" r:id="rId3"/>
    <sheet name="FALL_2020" sheetId="20" r:id="rId4"/>
    <sheet name="FALL_2019" sheetId="19" r:id="rId5"/>
    <sheet name="FALL_2018" sheetId="18" r:id="rId6"/>
  </sheets>
  <definedNames>
    <definedName name="DEAN_REQUEST_MAJOR_COUNT_BY_PLAN" localSheetId="5">#REF!</definedName>
    <definedName name="DEAN_REQUEST_MAJOR_COUNT_BY_PLAN" localSheetId="4">#REF!</definedName>
    <definedName name="DEAN_REQUEST_MAJOR_COUNT_BY_PLAN" localSheetId="3">#REF!</definedName>
    <definedName name="DEAN_REQUEST_MAJOR_COUNT_BY_PLAN">#REF!</definedName>
    <definedName name="_xlnm.Print_Area" localSheetId="5">FALL_2018!$A$1:$H$78</definedName>
    <definedName name="_xlnm.Print_Area" localSheetId="4">FALL_2019!$A$1:$H$79</definedName>
    <definedName name="_xlnm.Print_Area" localSheetId="3">FALL_2020!$A$1:$H$80</definedName>
    <definedName name="_xlnm.Print_Area" localSheetId="2">FALL_2021!$A$1:$H$74</definedName>
    <definedName name="_xlnm.Print_Area" localSheetId="1">Fall_2022!$A$1:$H$72</definedName>
    <definedName name="_xlnm.Print_Area" localSheetId="0">Fall_2023!$A$1:$H$72</definedName>
    <definedName name="_xlnm.Print_Titles" localSheetId="3">FALL_2020!$1:$6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5" l="1"/>
  <c r="F27" i="25"/>
  <c r="F42" i="25" l="1"/>
  <c r="F36" i="25"/>
  <c r="F57" i="25"/>
  <c r="F22" i="25"/>
  <c r="F65" i="25"/>
  <c r="F13" i="25"/>
  <c r="F66" i="25" l="1"/>
  <c r="G49" i="25" l="1"/>
  <c r="E49" i="25"/>
  <c r="H49" i="25" s="1"/>
  <c r="F13" i="24" l="1"/>
  <c r="F22" i="24"/>
  <c r="F27" i="24"/>
  <c r="F36" i="24"/>
  <c r="F42" i="24"/>
  <c r="F44" i="24"/>
  <c r="F57" i="24"/>
  <c r="F65" i="24"/>
  <c r="G62" i="24"/>
  <c r="G59" i="24"/>
  <c r="G58" i="24"/>
  <c r="G54" i="24"/>
  <c r="G49" i="24"/>
  <c r="G48" i="24"/>
  <c r="G47" i="24"/>
  <c r="G46" i="24"/>
  <c r="G45" i="24"/>
  <c r="G43" i="24"/>
  <c r="G41" i="24"/>
  <c r="G34" i="24"/>
  <c r="G33" i="24"/>
  <c r="G32" i="24"/>
  <c r="G30" i="24"/>
  <c r="H29" i="24"/>
  <c r="G28" i="24"/>
  <c r="G24" i="24"/>
  <c r="G20" i="24"/>
  <c r="G18" i="24"/>
  <c r="G15" i="24"/>
  <c r="G14" i="24"/>
  <c r="G11" i="24"/>
  <c r="G7" i="24"/>
  <c r="G10" i="24"/>
  <c r="G9" i="24"/>
  <c r="E49" i="24"/>
  <c r="D65" i="25"/>
  <c r="C65" i="25"/>
  <c r="G65" i="25" s="1"/>
  <c r="G64" i="25"/>
  <c r="E64" i="25"/>
  <c r="H64" i="25" s="1"/>
  <c r="G63" i="25"/>
  <c r="E63" i="25"/>
  <c r="H63" i="25" s="1"/>
  <c r="G62" i="25"/>
  <c r="E62" i="25"/>
  <c r="H62" i="25" s="1"/>
  <c r="G61" i="25"/>
  <c r="E61" i="25"/>
  <c r="H61" i="25" s="1"/>
  <c r="G60" i="25"/>
  <c r="E60" i="25"/>
  <c r="H60" i="25" s="1"/>
  <c r="G59" i="25"/>
  <c r="E59" i="25"/>
  <c r="H59" i="25" s="1"/>
  <c r="G58" i="25"/>
  <c r="E58" i="25"/>
  <c r="H58" i="25" s="1"/>
  <c r="D57" i="25"/>
  <c r="C57" i="25"/>
  <c r="G57" i="25" s="1"/>
  <c r="G56" i="25"/>
  <c r="E56" i="25"/>
  <c r="H56" i="25" s="1"/>
  <c r="G55" i="25"/>
  <c r="E55" i="25"/>
  <c r="H55" i="25" s="1"/>
  <c r="G54" i="25"/>
  <c r="E54" i="25"/>
  <c r="H54" i="25" s="1"/>
  <c r="G53" i="25"/>
  <c r="E53" i="25"/>
  <c r="H53" i="25" s="1"/>
  <c r="G52" i="25"/>
  <c r="E52" i="25"/>
  <c r="H52" i="25" s="1"/>
  <c r="G51" i="25"/>
  <c r="E51" i="25"/>
  <c r="H51" i="25" s="1"/>
  <c r="G50" i="25"/>
  <c r="E50" i="25"/>
  <c r="H50" i="25" s="1"/>
  <c r="G48" i="25"/>
  <c r="E48" i="25"/>
  <c r="H48" i="25" s="1"/>
  <c r="G47" i="25"/>
  <c r="E47" i="25"/>
  <c r="H47" i="25" s="1"/>
  <c r="G46" i="25"/>
  <c r="E46" i="25"/>
  <c r="H46" i="25" s="1"/>
  <c r="G45" i="25"/>
  <c r="E45" i="25"/>
  <c r="H45" i="25" s="1"/>
  <c r="C44" i="25"/>
  <c r="G44" i="25" s="1"/>
  <c r="G43" i="25"/>
  <c r="E43" i="25"/>
  <c r="H43" i="25" s="1"/>
  <c r="D42" i="25"/>
  <c r="C42" i="25"/>
  <c r="G42" i="25" s="1"/>
  <c r="G41" i="25"/>
  <c r="E41" i="25"/>
  <c r="H41" i="25" s="1"/>
  <c r="G40" i="25"/>
  <c r="E40" i="25"/>
  <c r="H40" i="25" s="1"/>
  <c r="G39" i="25"/>
  <c r="E39" i="25"/>
  <c r="H39" i="25" s="1"/>
  <c r="G38" i="25"/>
  <c r="E38" i="25"/>
  <c r="H38" i="25" s="1"/>
  <c r="G37" i="25"/>
  <c r="E37" i="25"/>
  <c r="H37" i="25" s="1"/>
  <c r="D36" i="25"/>
  <c r="C36" i="25"/>
  <c r="G36" i="25" s="1"/>
  <c r="G35" i="25"/>
  <c r="E35" i="25"/>
  <c r="H35" i="25" s="1"/>
  <c r="G34" i="25"/>
  <c r="E34" i="25"/>
  <c r="H34" i="25" s="1"/>
  <c r="G33" i="25"/>
  <c r="E33" i="25"/>
  <c r="H33" i="25" s="1"/>
  <c r="G32" i="25"/>
  <c r="E32" i="25"/>
  <c r="H32" i="25" s="1"/>
  <c r="G31" i="25"/>
  <c r="E31" i="25"/>
  <c r="H31" i="25" s="1"/>
  <c r="G30" i="25"/>
  <c r="E30" i="25"/>
  <c r="H30" i="25" s="1"/>
  <c r="H29" i="25"/>
  <c r="G29" i="25"/>
  <c r="E29" i="25"/>
  <c r="G28" i="25"/>
  <c r="E28" i="25"/>
  <c r="D27" i="25"/>
  <c r="C27" i="25"/>
  <c r="G27" i="25" s="1"/>
  <c r="G26" i="25"/>
  <c r="E26" i="25"/>
  <c r="H26" i="25" s="1"/>
  <c r="G25" i="25"/>
  <c r="E25" i="25"/>
  <c r="H25" i="25" s="1"/>
  <c r="G24" i="25"/>
  <c r="E24" i="25"/>
  <c r="H24" i="25" s="1"/>
  <c r="E23" i="25"/>
  <c r="D22" i="25"/>
  <c r="E21" i="25"/>
  <c r="H21" i="25" s="1"/>
  <c r="G20" i="25"/>
  <c r="E20" i="25"/>
  <c r="H20" i="25" s="1"/>
  <c r="G19" i="25"/>
  <c r="G18" i="25"/>
  <c r="E18" i="25"/>
  <c r="H18" i="25" s="1"/>
  <c r="G17" i="25"/>
  <c r="E17" i="25"/>
  <c r="H17" i="25" s="1"/>
  <c r="G16" i="25"/>
  <c r="E16" i="25"/>
  <c r="G15" i="25"/>
  <c r="E15" i="25"/>
  <c r="G14" i="25"/>
  <c r="E14" i="25"/>
  <c r="D13" i="25"/>
  <c r="C13" i="25"/>
  <c r="G12" i="25"/>
  <c r="E12" i="25"/>
  <c r="H12" i="25" s="1"/>
  <c r="G11" i="25"/>
  <c r="E11" i="25"/>
  <c r="H11" i="25" s="1"/>
  <c r="G7" i="25"/>
  <c r="E7" i="25"/>
  <c r="H7" i="25" s="1"/>
  <c r="G10" i="25"/>
  <c r="E10" i="25"/>
  <c r="H10" i="25" s="1"/>
  <c r="G9" i="25"/>
  <c r="E9" i="25"/>
  <c r="H9" i="25" s="1"/>
  <c r="H8" i="25"/>
  <c r="G8" i="25"/>
  <c r="E8" i="25"/>
  <c r="D65" i="24"/>
  <c r="C65" i="24"/>
  <c r="G64" i="24"/>
  <c r="E64" i="24"/>
  <c r="H64" i="24" s="1"/>
  <c r="G63" i="24"/>
  <c r="E63" i="24"/>
  <c r="H63" i="24" s="1"/>
  <c r="E62" i="24"/>
  <c r="G61" i="24"/>
  <c r="E61" i="24"/>
  <c r="H61" i="24" s="1"/>
  <c r="G60" i="24"/>
  <c r="E60" i="24"/>
  <c r="H60" i="24" s="1"/>
  <c r="E59" i="24"/>
  <c r="E58" i="24"/>
  <c r="D57" i="24"/>
  <c r="C57" i="24"/>
  <c r="G56" i="24"/>
  <c r="E56" i="24"/>
  <c r="H56" i="24" s="1"/>
  <c r="G55" i="24"/>
  <c r="E55" i="24"/>
  <c r="E54" i="24"/>
  <c r="H54" i="24" s="1"/>
  <c r="G53" i="24"/>
  <c r="E53" i="24"/>
  <c r="H53" i="24" s="1"/>
  <c r="G52" i="24"/>
  <c r="E52" i="24"/>
  <c r="H52" i="24" s="1"/>
  <c r="G51" i="24"/>
  <c r="E51" i="24"/>
  <c r="H51" i="24" s="1"/>
  <c r="G50" i="24"/>
  <c r="E50" i="24"/>
  <c r="H50" i="24" s="1"/>
  <c r="E48" i="24"/>
  <c r="E47" i="24"/>
  <c r="E46" i="24"/>
  <c r="E45" i="24"/>
  <c r="C44" i="24"/>
  <c r="E43" i="24"/>
  <c r="E44" i="24" s="1"/>
  <c r="D42" i="24"/>
  <c r="C42" i="24"/>
  <c r="E41" i="24"/>
  <c r="G40" i="24"/>
  <c r="E40" i="24"/>
  <c r="H40" i="24" s="1"/>
  <c r="G39" i="24"/>
  <c r="E39" i="24"/>
  <c r="H39" i="24" s="1"/>
  <c r="G38" i="24"/>
  <c r="E38" i="24"/>
  <c r="H38" i="24" s="1"/>
  <c r="G37" i="24"/>
  <c r="E37" i="24"/>
  <c r="D36" i="24"/>
  <c r="C36" i="24"/>
  <c r="G35" i="24"/>
  <c r="E35" i="24"/>
  <c r="H35" i="24" s="1"/>
  <c r="E34" i="24"/>
  <c r="E33" i="24"/>
  <c r="E32" i="24"/>
  <c r="G31" i="24"/>
  <c r="E31" i="24"/>
  <c r="H31" i="24" s="1"/>
  <c r="E30" i="24"/>
  <c r="E29" i="24"/>
  <c r="E28" i="24"/>
  <c r="D27" i="24"/>
  <c r="C27" i="24"/>
  <c r="G26" i="24"/>
  <c r="E26" i="24"/>
  <c r="H26" i="24" s="1"/>
  <c r="G25" i="24"/>
  <c r="E25" i="24"/>
  <c r="H25" i="24" s="1"/>
  <c r="E24" i="24"/>
  <c r="E23" i="24"/>
  <c r="D22" i="24"/>
  <c r="E21" i="24"/>
  <c r="E20" i="24"/>
  <c r="E18" i="24"/>
  <c r="G17" i="24"/>
  <c r="E17" i="24"/>
  <c r="H17" i="24" s="1"/>
  <c r="G16" i="24"/>
  <c r="E16" i="24"/>
  <c r="E15" i="24"/>
  <c r="E14" i="24"/>
  <c r="D13" i="24"/>
  <c r="C13" i="24"/>
  <c r="G12" i="24"/>
  <c r="E12" i="24"/>
  <c r="H12" i="24" s="1"/>
  <c r="E11" i="24"/>
  <c r="E7" i="24"/>
  <c r="E10" i="24"/>
  <c r="E9" i="24"/>
  <c r="H8" i="24"/>
  <c r="G8" i="24"/>
  <c r="E8" i="24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H44" i="24" l="1"/>
  <c r="G44" i="24"/>
  <c r="F66" i="24"/>
  <c r="G65" i="24"/>
  <c r="G27" i="24"/>
  <c r="G42" i="24"/>
  <c r="C22" i="25"/>
  <c r="G22" i="25" s="1"/>
  <c r="D66" i="25"/>
  <c r="E27" i="25"/>
  <c r="H27" i="25" s="1"/>
  <c r="E13" i="25"/>
  <c r="H13" i="25" s="1"/>
  <c r="E36" i="25"/>
  <c r="H36" i="25" s="1"/>
  <c r="G13" i="25"/>
  <c r="E44" i="25"/>
  <c r="H44" i="25" s="1"/>
  <c r="G21" i="25"/>
  <c r="G36" i="24"/>
  <c r="G57" i="24"/>
  <c r="G13" i="24"/>
  <c r="H7" i="24"/>
  <c r="H59" i="24"/>
  <c r="H62" i="24"/>
  <c r="H58" i="24"/>
  <c r="H45" i="24"/>
  <c r="H46" i="24"/>
  <c r="H47" i="24"/>
  <c r="H55" i="24"/>
  <c r="H49" i="24"/>
  <c r="H43" i="24"/>
  <c r="H41" i="24"/>
  <c r="H33" i="24"/>
  <c r="G29" i="24"/>
  <c r="H34" i="24"/>
  <c r="H30" i="24"/>
  <c r="H32" i="24"/>
  <c r="H24" i="24"/>
  <c r="H20" i="24"/>
  <c r="H21" i="24"/>
  <c r="G19" i="24"/>
  <c r="H14" i="24"/>
  <c r="H18" i="24"/>
  <c r="H11" i="24"/>
  <c r="H9" i="24"/>
  <c r="H10" i="24"/>
  <c r="G21" i="24"/>
  <c r="E27" i="24"/>
  <c r="H27" i="24" s="1"/>
  <c r="E42" i="24"/>
  <c r="H42" i="24" s="1"/>
  <c r="E36" i="24"/>
  <c r="H36" i="24" s="1"/>
  <c r="E57" i="24"/>
  <c r="H57" i="24" s="1"/>
  <c r="C22" i="24"/>
  <c r="C66" i="24" s="1"/>
  <c r="G66" i="24" s="1"/>
  <c r="E13" i="24"/>
  <c r="H13" i="24" s="1"/>
  <c r="D66" i="24"/>
  <c r="E57" i="25"/>
  <c r="H57" i="25" s="1"/>
  <c r="E19" i="25"/>
  <c r="H19" i="25" s="1"/>
  <c r="H28" i="25"/>
  <c r="E42" i="25"/>
  <c r="H42" i="25" s="1"/>
  <c r="H14" i="25"/>
  <c r="E65" i="25"/>
  <c r="H65" i="25" s="1"/>
  <c r="E19" i="24"/>
  <c r="H19" i="24" s="1"/>
  <c r="E65" i="24"/>
  <c r="H65" i="24" s="1"/>
  <c r="H28" i="24"/>
  <c r="H37" i="24"/>
  <c r="H48" i="24"/>
  <c r="D67" i="23"/>
  <c r="C67" i="23"/>
  <c r="E66" i="23"/>
  <c r="H66" i="23" s="1"/>
  <c r="H65" i="23"/>
  <c r="E65" i="23"/>
  <c r="E64" i="23"/>
  <c r="H64" i="23" s="1"/>
  <c r="E63" i="23"/>
  <c r="H63" i="23" s="1"/>
  <c r="E62" i="23"/>
  <c r="H62" i="23" s="1"/>
  <c r="H61" i="23"/>
  <c r="E61" i="23"/>
  <c r="H60" i="23"/>
  <c r="E60" i="23"/>
  <c r="E67" i="23" s="1"/>
  <c r="H67" i="23" s="1"/>
  <c r="H59" i="23"/>
  <c r="D59" i="23"/>
  <c r="C59" i="23"/>
  <c r="H58" i="23"/>
  <c r="E58" i="23"/>
  <c r="E57" i="23"/>
  <c r="H57" i="23" s="1"/>
  <c r="E56" i="23"/>
  <c r="H56" i="23" s="1"/>
  <c r="H55" i="23"/>
  <c r="E55" i="23"/>
  <c r="H54" i="23"/>
  <c r="E54" i="23"/>
  <c r="E53" i="23"/>
  <c r="H53" i="23" s="1"/>
  <c r="E52" i="23"/>
  <c r="H52" i="23" s="1"/>
  <c r="E51" i="23"/>
  <c r="H51" i="23" s="1"/>
  <c r="H50" i="23"/>
  <c r="E50" i="23"/>
  <c r="E49" i="23"/>
  <c r="H49" i="23" s="1"/>
  <c r="E48" i="23"/>
  <c r="E59" i="23" s="1"/>
  <c r="C47" i="23"/>
  <c r="E46" i="23"/>
  <c r="E47" i="23" s="1"/>
  <c r="H47" i="23" s="1"/>
  <c r="D45" i="23"/>
  <c r="C45" i="23"/>
  <c r="E44" i="23"/>
  <c r="H44" i="23" s="1"/>
  <c r="E43" i="23"/>
  <c r="H43" i="23" s="1"/>
  <c r="E42" i="23"/>
  <c r="E45" i="23" s="1"/>
  <c r="H45" i="23" s="1"/>
  <c r="H41" i="23"/>
  <c r="E41" i="23"/>
  <c r="E40" i="23"/>
  <c r="H40" i="23" s="1"/>
  <c r="H39" i="23"/>
  <c r="D39" i="23"/>
  <c r="C39" i="23"/>
  <c r="E38" i="23"/>
  <c r="H38" i="23" s="1"/>
  <c r="E37" i="23"/>
  <c r="E39" i="23" s="1"/>
  <c r="E36" i="23"/>
  <c r="H36" i="23" s="1"/>
  <c r="E35" i="23"/>
  <c r="H35" i="23" s="1"/>
  <c r="H34" i="23"/>
  <c r="E34" i="23"/>
  <c r="H33" i="23"/>
  <c r="E33" i="23"/>
  <c r="H32" i="23"/>
  <c r="E32" i="23"/>
  <c r="H31" i="23"/>
  <c r="E31" i="23"/>
  <c r="E30" i="23"/>
  <c r="H30" i="23" s="1"/>
  <c r="D29" i="23"/>
  <c r="C29" i="23"/>
  <c r="E28" i="23"/>
  <c r="H28" i="23" s="1"/>
  <c r="H27" i="23"/>
  <c r="E27" i="23"/>
  <c r="H26" i="23"/>
  <c r="E26" i="23"/>
  <c r="E25" i="23"/>
  <c r="H25" i="23" s="1"/>
  <c r="E24" i="23"/>
  <c r="E23" i="23"/>
  <c r="E29" i="23" s="1"/>
  <c r="D22" i="23"/>
  <c r="C21" i="23"/>
  <c r="C22" i="23" s="1"/>
  <c r="E20" i="23"/>
  <c r="H20" i="23" s="1"/>
  <c r="E19" i="23"/>
  <c r="H19" i="23" s="1"/>
  <c r="C19" i="23"/>
  <c r="E18" i="23"/>
  <c r="H17" i="23"/>
  <c r="E17" i="23"/>
  <c r="E16" i="23"/>
  <c r="E15" i="23"/>
  <c r="H14" i="23"/>
  <c r="E14" i="23"/>
  <c r="D13" i="23"/>
  <c r="D68" i="23" s="1"/>
  <c r="C13" i="23"/>
  <c r="H12" i="23"/>
  <c r="E12" i="23"/>
  <c r="E11" i="23"/>
  <c r="H11" i="23" s="1"/>
  <c r="E10" i="23"/>
  <c r="H10" i="23" s="1"/>
  <c r="E9" i="23"/>
  <c r="H9" i="23" s="1"/>
  <c r="E8" i="23"/>
  <c r="H8" i="23" s="1"/>
  <c r="H7" i="23"/>
  <c r="E7" i="23"/>
  <c r="C66" i="25" l="1"/>
  <c r="G66" i="25" s="1"/>
  <c r="E22" i="25"/>
  <c r="H22" i="25" s="1"/>
  <c r="E22" i="24"/>
  <c r="H22" i="24" s="1"/>
  <c r="G22" i="24"/>
  <c r="E22" i="23"/>
  <c r="H22" i="23" s="1"/>
  <c r="H29" i="23"/>
  <c r="H37" i="23"/>
  <c r="E13" i="23"/>
  <c r="H18" i="23"/>
  <c r="H46" i="23"/>
  <c r="H48" i="23"/>
  <c r="C68" i="23"/>
  <c r="G68" i="23" s="1"/>
  <c r="E21" i="23"/>
  <c r="H21" i="23" s="1"/>
  <c r="H42" i="23"/>
  <c r="H23" i="23"/>
  <c r="E66" i="25" l="1"/>
  <c r="H66" i="25" s="1"/>
  <c r="E66" i="24"/>
  <c r="H66" i="24" s="1"/>
  <c r="H13" i="23"/>
  <c r="E68" i="23"/>
  <c r="H68" i="23" s="1"/>
  <c r="E9" i="20" l="1"/>
  <c r="G9" i="20"/>
  <c r="H9" i="20"/>
  <c r="F15" i="19" l="1"/>
  <c r="G7" i="20"/>
  <c r="F24" i="20"/>
  <c r="F42" i="20" l="1"/>
  <c r="D70" i="20"/>
  <c r="D62" i="20"/>
  <c r="C50" i="20"/>
  <c r="D48" i="20"/>
  <c r="D42" i="20"/>
  <c r="C42" i="20"/>
  <c r="D32" i="20"/>
  <c r="D24" i="20"/>
  <c r="D8" i="20"/>
  <c r="C8" i="20"/>
  <c r="G8" i="20" s="1"/>
  <c r="E21" i="20" l="1"/>
  <c r="H21" i="20" s="1"/>
  <c r="E16" i="20"/>
  <c r="H16" i="20" s="1"/>
  <c r="E69" i="20"/>
  <c r="H69" i="20" s="1"/>
  <c r="E68" i="20"/>
  <c r="H68" i="20" s="1"/>
  <c r="E67" i="20"/>
  <c r="E66" i="20"/>
  <c r="E65" i="20"/>
  <c r="H65" i="20" s="1"/>
  <c r="E64" i="20"/>
  <c r="H64" i="20" s="1"/>
  <c r="E63" i="20"/>
  <c r="E61" i="20"/>
  <c r="H61" i="20" s="1"/>
  <c r="E60" i="20"/>
  <c r="H60" i="20" s="1"/>
  <c r="E59" i="20"/>
  <c r="H59" i="20" s="1"/>
  <c r="E58" i="20"/>
  <c r="E57" i="20"/>
  <c r="H57" i="20" s="1"/>
  <c r="E56" i="20"/>
  <c r="H56" i="20" s="1"/>
  <c r="E55" i="20"/>
  <c r="H55" i="20" s="1"/>
  <c r="E54" i="20"/>
  <c r="H54" i="20" s="1"/>
  <c r="E53" i="20"/>
  <c r="E52" i="20"/>
  <c r="H52" i="20" s="1"/>
  <c r="E51" i="20"/>
  <c r="E49" i="20"/>
  <c r="E50" i="20" s="1"/>
  <c r="H50" i="20" s="1"/>
  <c r="E47" i="20"/>
  <c r="E46" i="20"/>
  <c r="H46" i="20" s="1"/>
  <c r="E45" i="20"/>
  <c r="H45" i="20" s="1"/>
  <c r="E44" i="20"/>
  <c r="H44" i="20" s="1"/>
  <c r="E43" i="20"/>
  <c r="E41" i="20"/>
  <c r="E40" i="20"/>
  <c r="H40" i="20" s="1"/>
  <c r="E39" i="20"/>
  <c r="H39" i="20" s="1"/>
  <c r="E38" i="20"/>
  <c r="H38" i="20" s="1"/>
  <c r="E37" i="20"/>
  <c r="H37" i="20" s="1"/>
  <c r="E36" i="20"/>
  <c r="H36" i="20" s="1"/>
  <c r="E35" i="20"/>
  <c r="E34" i="20"/>
  <c r="H34" i="20" s="1"/>
  <c r="E33" i="20"/>
  <c r="E31" i="20"/>
  <c r="H31" i="20" s="1"/>
  <c r="E30" i="20"/>
  <c r="E29" i="20"/>
  <c r="H29" i="20" s="1"/>
  <c r="E28" i="20"/>
  <c r="H28" i="20" s="1"/>
  <c r="E27" i="20"/>
  <c r="H27" i="20" s="1"/>
  <c r="E25" i="20"/>
  <c r="E23" i="20"/>
  <c r="E22" i="20"/>
  <c r="H22" i="20" s="1"/>
  <c r="E20" i="20"/>
  <c r="H20" i="20" s="1"/>
  <c r="E19" i="20"/>
  <c r="H19" i="20" s="1"/>
  <c r="E18" i="20"/>
  <c r="E17" i="20"/>
  <c r="E14" i="20"/>
  <c r="H14" i="20" s="1"/>
  <c r="E13" i="20"/>
  <c r="H13" i="20" s="1"/>
  <c r="E12" i="20"/>
  <c r="H12" i="20" s="1"/>
  <c r="E11" i="20"/>
  <c r="E10" i="20"/>
  <c r="H10" i="20" s="1"/>
  <c r="E7" i="20"/>
  <c r="H58" i="20"/>
  <c r="H47" i="20"/>
  <c r="F70" i="20"/>
  <c r="C70" i="20"/>
  <c r="G69" i="20"/>
  <c r="G68" i="20"/>
  <c r="H67" i="20"/>
  <c r="G67" i="20"/>
  <c r="H66" i="20"/>
  <c r="G66" i="20"/>
  <c r="G65" i="20"/>
  <c r="G64" i="20"/>
  <c r="G63" i="20"/>
  <c r="F62" i="20"/>
  <c r="C62" i="20"/>
  <c r="G61" i="20"/>
  <c r="G60" i="20"/>
  <c r="G59" i="20"/>
  <c r="G58" i="20"/>
  <c r="G57" i="20"/>
  <c r="G56" i="20"/>
  <c r="G55" i="20"/>
  <c r="G54" i="20"/>
  <c r="H53" i="20"/>
  <c r="G53" i="20"/>
  <c r="G52" i="20"/>
  <c r="G51" i="20"/>
  <c r="G50" i="20"/>
  <c r="G49" i="20"/>
  <c r="F48" i="20"/>
  <c r="C48" i="20"/>
  <c r="G47" i="20"/>
  <c r="G46" i="20"/>
  <c r="G45" i="20"/>
  <c r="G44" i="20"/>
  <c r="G43" i="20"/>
  <c r="G42" i="20"/>
  <c r="H41" i="20"/>
  <c r="G41" i="20"/>
  <c r="G40" i="20"/>
  <c r="G39" i="20"/>
  <c r="G38" i="20"/>
  <c r="G37" i="20"/>
  <c r="G36" i="20"/>
  <c r="H35" i="20"/>
  <c r="G35" i="20"/>
  <c r="G34" i="20"/>
  <c r="G33" i="20"/>
  <c r="F32" i="20"/>
  <c r="C32" i="20"/>
  <c r="G31" i="20"/>
  <c r="H30" i="20"/>
  <c r="G30" i="20"/>
  <c r="G29" i="20"/>
  <c r="G28" i="20"/>
  <c r="G27" i="20"/>
  <c r="G25" i="20"/>
  <c r="C24" i="20"/>
  <c r="G23" i="20"/>
  <c r="G22" i="20"/>
  <c r="G21" i="20"/>
  <c r="G20" i="20"/>
  <c r="G19" i="20"/>
  <c r="G18" i="20"/>
  <c r="G17" i="20"/>
  <c r="G16" i="20"/>
  <c r="F15" i="20"/>
  <c r="D15" i="20"/>
  <c r="D71" i="20" s="1"/>
  <c r="C15" i="20"/>
  <c r="G14" i="20"/>
  <c r="G13" i="20"/>
  <c r="G12" i="20"/>
  <c r="H11" i="20"/>
  <c r="G11" i="20"/>
  <c r="G10" i="20"/>
  <c r="H7" i="20" l="1"/>
  <c r="E8" i="20"/>
  <c r="H8" i="20" s="1"/>
  <c r="E48" i="20"/>
  <c r="H48" i="20" s="1"/>
  <c r="E24" i="20"/>
  <c r="H33" i="20"/>
  <c r="E42" i="20"/>
  <c r="H49" i="20"/>
  <c r="H51" i="20"/>
  <c r="E62" i="20"/>
  <c r="H62" i="20" s="1"/>
  <c r="H63" i="20"/>
  <c r="E70" i="20"/>
  <c r="H70" i="20" s="1"/>
  <c r="E15" i="20"/>
  <c r="H25" i="20"/>
  <c r="E32" i="20"/>
  <c r="H32" i="20" s="1"/>
  <c r="H43" i="20"/>
  <c r="F71" i="20"/>
  <c r="G70" i="20"/>
  <c r="G62" i="20"/>
  <c r="G32" i="20"/>
  <c r="G15" i="20"/>
  <c r="H23" i="20"/>
  <c r="G24" i="20"/>
  <c r="G48" i="20"/>
  <c r="H42" i="20"/>
  <c r="C71" i="20"/>
  <c r="H34" i="19"/>
  <c r="H58" i="19"/>
  <c r="G58" i="19"/>
  <c r="E71" i="20" l="1"/>
  <c r="H71" i="20" s="1"/>
  <c r="H15" i="20"/>
  <c r="H24" i="20"/>
  <c r="E72" i="20"/>
  <c r="G71" i="20"/>
  <c r="G33" i="19"/>
  <c r="H33" i="19"/>
  <c r="E17" i="19" l="1"/>
  <c r="H17" i="19" s="1"/>
  <c r="E18" i="19"/>
  <c r="E19" i="19"/>
  <c r="E20" i="19"/>
  <c r="E22" i="19"/>
  <c r="H22" i="19" s="1"/>
  <c r="E23" i="19"/>
  <c r="E15" i="19"/>
  <c r="D15" i="19"/>
  <c r="C15" i="19"/>
  <c r="H29" i="19"/>
  <c r="F69" i="19"/>
  <c r="D69" i="19"/>
  <c r="C69" i="19"/>
  <c r="G68" i="19"/>
  <c r="H68" i="19"/>
  <c r="H67" i="19"/>
  <c r="G67" i="19"/>
  <c r="G66" i="19"/>
  <c r="H66" i="19"/>
  <c r="G65" i="19"/>
  <c r="H65" i="19"/>
  <c r="G64" i="19"/>
  <c r="H64" i="19"/>
  <c r="G63" i="19"/>
  <c r="H63" i="19"/>
  <c r="G62" i="19"/>
  <c r="H62" i="19"/>
  <c r="F61" i="19"/>
  <c r="D61" i="19"/>
  <c r="G60" i="19"/>
  <c r="H60" i="19"/>
  <c r="G59" i="19"/>
  <c r="G57" i="19"/>
  <c r="H57" i="19"/>
  <c r="G56" i="19"/>
  <c r="H56" i="19"/>
  <c r="G55" i="19"/>
  <c r="H55" i="19"/>
  <c r="G54" i="19"/>
  <c r="H54" i="19"/>
  <c r="G53" i="19"/>
  <c r="H53" i="19"/>
  <c r="G52" i="19"/>
  <c r="H52" i="19"/>
  <c r="G51" i="19"/>
  <c r="H51" i="19"/>
  <c r="G50" i="19"/>
  <c r="H50" i="19"/>
  <c r="G49" i="19"/>
  <c r="H49" i="19"/>
  <c r="G48" i="19"/>
  <c r="H48" i="19"/>
  <c r="F47" i="19"/>
  <c r="D47" i="19"/>
  <c r="C47" i="19"/>
  <c r="G46" i="19"/>
  <c r="H46" i="19"/>
  <c r="G45" i="19"/>
  <c r="H45" i="19"/>
  <c r="H44" i="19"/>
  <c r="G44" i="19"/>
  <c r="G43" i="19"/>
  <c r="H43" i="19"/>
  <c r="G42" i="19"/>
  <c r="H42" i="19"/>
  <c r="F41" i="19"/>
  <c r="D41" i="19"/>
  <c r="C41" i="19"/>
  <c r="G40" i="19"/>
  <c r="H40" i="19"/>
  <c r="G39" i="19"/>
  <c r="H39" i="19"/>
  <c r="G38" i="19"/>
  <c r="H38" i="19"/>
  <c r="H37" i="19"/>
  <c r="G37" i="19"/>
  <c r="G36" i="19"/>
  <c r="H36" i="19"/>
  <c r="H35" i="19"/>
  <c r="G35" i="19"/>
  <c r="G34" i="19"/>
  <c r="G32" i="19"/>
  <c r="H32" i="19"/>
  <c r="F31" i="19"/>
  <c r="D31" i="19"/>
  <c r="C31" i="19"/>
  <c r="H30" i="19"/>
  <c r="G30" i="19"/>
  <c r="G29" i="19"/>
  <c r="G28" i="19"/>
  <c r="H28" i="19"/>
  <c r="G27" i="19"/>
  <c r="H27" i="19"/>
  <c r="G26" i="19"/>
  <c r="H26" i="19"/>
  <c r="H25" i="19"/>
  <c r="G25" i="19"/>
  <c r="F24" i="19"/>
  <c r="C24" i="19"/>
  <c r="G23" i="19"/>
  <c r="H23" i="19"/>
  <c r="G22" i="19"/>
  <c r="G21" i="19"/>
  <c r="H21" i="19"/>
  <c r="G20" i="19"/>
  <c r="H20" i="19"/>
  <c r="G19" i="19"/>
  <c r="H19" i="19"/>
  <c r="H18" i="19"/>
  <c r="G18" i="19"/>
  <c r="G17" i="19"/>
  <c r="G16" i="19"/>
  <c r="H16" i="19"/>
  <c r="G14" i="19"/>
  <c r="H14" i="19"/>
  <c r="G13" i="19"/>
  <c r="H13" i="19"/>
  <c r="G12" i="19"/>
  <c r="H12" i="19"/>
  <c r="G11" i="19"/>
  <c r="H11" i="19"/>
  <c r="G10" i="19"/>
  <c r="H10" i="19"/>
  <c r="H9" i="19"/>
  <c r="G9" i="19"/>
  <c r="H8" i="19"/>
  <c r="G8" i="19"/>
  <c r="H7" i="19"/>
  <c r="G7" i="19"/>
  <c r="C70" i="19" l="1"/>
  <c r="D70" i="19"/>
  <c r="E69" i="19"/>
  <c r="H69" i="19" s="1"/>
  <c r="G41" i="19"/>
  <c r="G15" i="19"/>
  <c r="E47" i="19"/>
  <c r="E24" i="19"/>
  <c r="E70" i="19" s="1"/>
  <c r="H47" i="19"/>
  <c r="G24" i="19"/>
  <c r="E31" i="19"/>
  <c r="H31" i="19" s="1"/>
  <c r="G69" i="19"/>
  <c r="E41" i="19"/>
  <c r="H41" i="19" s="1"/>
  <c r="C61" i="19"/>
  <c r="E61" i="19" s="1"/>
  <c r="H61" i="19" s="1"/>
  <c r="H15" i="19"/>
  <c r="G47" i="19"/>
  <c r="H59" i="19"/>
  <c r="G31" i="19"/>
  <c r="F70" i="19"/>
  <c r="H31" i="18"/>
  <c r="H8" i="18"/>
  <c r="H9" i="18"/>
  <c r="H10" i="18"/>
  <c r="H18" i="18"/>
  <c r="H19" i="18"/>
  <c r="H34" i="18"/>
  <c r="H35" i="18"/>
  <c r="H7" i="18"/>
  <c r="G8" i="18"/>
  <c r="G9" i="18"/>
  <c r="G10" i="18"/>
  <c r="G11" i="18"/>
  <c r="G12" i="18"/>
  <c r="G13" i="18"/>
  <c r="G14" i="18"/>
  <c r="G15" i="18"/>
  <c r="G17" i="18"/>
  <c r="G18" i="18"/>
  <c r="G19" i="18"/>
  <c r="G20" i="18"/>
  <c r="G21" i="18"/>
  <c r="G22" i="18"/>
  <c r="G23" i="18"/>
  <c r="G24" i="18"/>
  <c r="G26" i="18"/>
  <c r="G27" i="18"/>
  <c r="G28" i="18"/>
  <c r="G29" i="18"/>
  <c r="G30" i="18"/>
  <c r="G31" i="18"/>
  <c r="G33" i="18"/>
  <c r="G34" i="18"/>
  <c r="G35" i="18"/>
  <c r="G36" i="18"/>
  <c r="G37" i="18"/>
  <c r="G38" i="18"/>
  <c r="G39" i="18"/>
  <c r="G40" i="18"/>
  <c r="G41" i="18"/>
  <c r="G43" i="18"/>
  <c r="G44" i="18"/>
  <c r="G45" i="18"/>
  <c r="G46" i="18"/>
  <c r="G47" i="18"/>
  <c r="G49" i="18"/>
  <c r="G50" i="18"/>
  <c r="G51" i="18"/>
  <c r="G52" i="18"/>
  <c r="G53" i="18"/>
  <c r="G54" i="18"/>
  <c r="G55" i="18"/>
  <c r="G56" i="18"/>
  <c r="G57" i="18"/>
  <c r="G58" i="18"/>
  <c r="G60" i="18"/>
  <c r="G62" i="18"/>
  <c r="G63" i="18"/>
  <c r="G64" i="18"/>
  <c r="G65" i="18"/>
  <c r="G66" i="18"/>
  <c r="G67" i="18"/>
  <c r="G68" i="18"/>
  <c r="G7" i="18"/>
  <c r="H24" i="19" l="1"/>
  <c r="G61" i="19"/>
  <c r="H70" i="19"/>
  <c r="E71" i="19"/>
  <c r="G70" i="19"/>
  <c r="F32" i="18"/>
  <c r="C59" i="18"/>
  <c r="E9" i="18"/>
  <c r="E10" i="18"/>
  <c r="E11" i="18"/>
  <c r="H11" i="18" s="1"/>
  <c r="E12" i="18"/>
  <c r="H12" i="18" s="1"/>
  <c r="E13" i="18"/>
  <c r="H13" i="18" s="1"/>
  <c r="E14" i="18"/>
  <c r="H14" i="18" s="1"/>
  <c r="E15" i="18"/>
  <c r="H15" i="18" s="1"/>
  <c r="E17" i="18"/>
  <c r="H17" i="18" s="1"/>
  <c r="E18" i="18"/>
  <c r="E19" i="18"/>
  <c r="E20" i="18"/>
  <c r="H20" i="18" s="1"/>
  <c r="E21" i="18"/>
  <c r="H21" i="18" s="1"/>
  <c r="E22" i="18"/>
  <c r="H22" i="18" s="1"/>
  <c r="E23" i="18"/>
  <c r="H23" i="18" s="1"/>
  <c r="E24" i="18"/>
  <c r="H24" i="18" s="1"/>
  <c r="E26" i="18"/>
  <c r="H26" i="18" s="1"/>
  <c r="E27" i="18"/>
  <c r="H27" i="18" s="1"/>
  <c r="E28" i="18"/>
  <c r="H28" i="18" s="1"/>
  <c r="E29" i="18"/>
  <c r="H29" i="18" s="1"/>
  <c r="E30" i="18"/>
  <c r="H30" i="18" s="1"/>
  <c r="E33" i="18"/>
  <c r="H33" i="18" s="1"/>
  <c r="E34" i="18"/>
  <c r="E35" i="18"/>
  <c r="E36" i="18"/>
  <c r="H36" i="18" s="1"/>
  <c r="E37" i="18"/>
  <c r="H37" i="18" s="1"/>
  <c r="E38" i="18"/>
  <c r="H38" i="18" s="1"/>
  <c r="E39" i="18"/>
  <c r="H39" i="18" s="1"/>
  <c r="E40" i="18"/>
  <c r="H40" i="18" s="1"/>
  <c r="E41" i="18"/>
  <c r="H41" i="18" s="1"/>
  <c r="E43" i="18"/>
  <c r="H43" i="18" s="1"/>
  <c r="E44" i="18"/>
  <c r="H44" i="18" s="1"/>
  <c r="E45" i="18"/>
  <c r="H45" i="18" s="1"/>
  <c r="E46" i="18"/>
  <c r="H46" i="18" s="1"/>
  <c r="E47" i="18"/>
  <c r="H47" i="18" s="1"/>
  <c r="E49" i="18"/>
  <c r="H49" i="18" s="1"/>
  <c r="E50" i="18"/>
  <c r="H50" i="18" s="1"/>
  <c r="E51" i="18"/>
  <c r="H51" i="18" s="1"/>
  <c r="E52" i="18"/>
  <c r="H52" i="18" s="1"/>
  <c r="E53" i="18"/>
  <c r="H53" i="18" s="1"/>
  <c r="E54" i="18"/>
  <c r="H54" i="18" s="1"/>
  <c r="E55" i="18"/>
  <c r="H55" i="18" s="1"/>
  <c r="E56" i="18"/>
  <c r="H56" i="18" s="1"/>
  <c r="E57" i="18"/>
  <c r="H57" i="18" s="1"/>
  <c r="E58" i="18"/>
  <c r="H58" i="18" s="1"/>
  <c r="E60" i="18"/>
  <c r="H60" i="18" s="1"/>
  <c r="E62" i="18"/>
  <c r="H62" i="18" s="1"/>
  <c r="E63" i="18"/>
  <c r="H63" i="18" s="1"/>
  <c r="E64" i="18"/>
  <c r="H64" i="18" s="1"/>
  <c r="E65" i="18"/>
  <c r="H65" i="18" s="1"/>
  <c r="E66" i="18"/>
  <c r="H66" i="18" s="1"/>
  <c r="E67" i="18"/>
  <c r="H67" i="18" s="1"/>
  <c r="E68" i="18"/>
  <c r="H68" i="18" s="1"/>
  <c r="E8" i="18"/>
  <c r="E7" i="18"/>
  <c r="E59" i="18" l="1"/>
  <c r="H59" i="18" s="1"/>
  <c r="G59" i="18"/>
  <c r="G32" i="18"/>
  <c r="C16" i="18"/>
  <c r="C25" i="18"/>
  <c r="E25" i="18" s="1"/>
  <c r="C32" i="18"/>
  <c r="C42" i="18"/>
  <c r="C48" i="18"/>
  <c r="C61" i="18"/>
  <c r="C69" i="18"/>
  <c r="D16" i="18"/>
  <c r="D32" i="18"/>
  <c r="D42" i="18"/>
  <c r="D48" i="18"/>
  <c r="D61" i="18"/>
  <c r="D69" i="18"/>
  <c r="F16" i="18"/>
  <c r="F25" i="18"/>
  <c r="F42" i="18"/>
  <c r="F48" i="18"/>
  <c r="F61" i="18"/>
  <c r="F69" i="18"/>
  <c r="H69" i="18" l="1"/>
  <c r="G69" i="18"/>
  <c r="G61" i="18"/>
  <c r="G48" i="18"/>
  <c r="G42" i="18"/>
  <c r="H16" i="18"/>
  <c r="G16" i="18"/>
  <c r="G25" i="18"/>
  <c r="H25" i="18"/>
  <c r="E42" i="18"/>
  <c r="H42" i="18" s="1"/>
  <c r="E32" i="18"/>
  <c r="H32" i="18" s="1"/>
  <c r="E16" i="18"/>
  <c r="D70" i="18"/>
  <c r="E69" i="18"/>
  <c r="E61" i="18"/>
  <c r="H61" i="18" s="1"/>
  <c r="C70" i="18"/>
  <c r="E70" i="18" s="1"/>
  <c r="E48" i="18"/>
  <c r="H48" i="18" s="1"/>
  <c r="F70" i="18"/>
  <c r="G70" i="18" l="1"/>
  <c r="H70" i="18"/>
  <c r="E71" i="18"/>
</calcChain>
</file>

<file path=xl/sharedStrings.xml><?xml version="1.0" encoding="utf-8"?>
<sst xmlns="http://schemas.openxmlformats.org/spreadsheetml/2006/main" count="542" uniqueCount="121">
  <si>
    <t>Economics</t>
  </si>
  <si>
    <t>Kinesiology &amp; Health Promotion</t>
  </si>
  <si>
    <t>English &amp; Foreign Languages</t>
  </si>
  <si>
    <t>History</t>
  </si>
  <si>
    <t>Computer Information Systems</t>
  </si>
  <si>
    <t>Chemistry</t>
  </si>
  <si>
    <t>Psychology/Sociology</t>
  </si>
  <si>
    <t>Computer Science</t>
  </si>
  <si>
    <t>Mathematics and Statistics</t>
  </si>
  <si>
    <t>Landscape Architecture</t>
  </si>
  <si>
    <t>Political Science</t>
  </si>
  <si>
    <t>Urban &amp; Regional Planning</t>
  </si>
  <si>
    <t>Architecture</t>
  </si>
  <si>
    <t>Biological Sciences</t>
  </si>
  <si>
    <t>Food Mkt &amp; Agribusiness Mgmt</t>
  </si>
  <si>
    <t>Apparel Merchandising &amp; Mgmt</t>
  </si>
  <si>
    <t>Plant Science</t>
  </si>
  <si>
    <t>Communication</t>
  </si>
  <si>
    <t>Ethnic &amp; Women's Studies</t>
  </si>
  <si>
    <t>Aerospace Engineering</t>
  </si>
  <si>
    <t>Civil Engineering</t>
  </si>
  <si>
    <t>Electrical &amp; Computer Engr</t>
  </si>
  <si>
    <t>Art</t>
  </si>
  <si>
    <t>Geological Sciences</t>
  </si>
  <si>
    <t>Hotel &amp; Restaurant Management</t>
  </si>
  <si>
    <t>All University</t>
  </si>
  <si>
    <t>Mechanical Engineering</t>
  </si>
  <si>
    <t>Accounting</t>
  </si>
  <si>
    <t>Philosophy</t>
  </si>
  <si>
    <t>Management &amp; Human Res</t>
  </si>
  <si>
    <t>Finance, Real Estate, &amp; Law</t>
  </si>
  <si>
    <t>Chemical &amp; Materials Engr</t>
  </si>
  <si>
    <t>Anthropology &amp; Geography</t>
  </si>
  <si>
    <t>Liberal Studies</t>
  </si>
  <si>
    <t>Music</t>
  </si>
  <si>
    <t>Grand Total</t>
  </si>
  <si>
    <t>COLLEGE</t>
  </si>
  <si>
    <t>NOTES:</t>
  </si>
  <si>
    <t>Animal &amp; Veterinary Science</t>
  </si>
  <si>
    <t>Human Nutrition &amp; Food Science</t>
  </si>
  <si>
    <t>International Business &amp; Marketing</t>
  </si>
  <si>
    <t>Technology &amp; Operations Management</t>
  </si>
  <si>
    <t>Industrial &amp; Manufacturing Engr</t>
  </si>
  <si>
    <t>Agriculture</t>
  </si>
  <si>
    <t>Agriculture Total</t>
  </si>
  <si>
    <t>Business Administration</t>
  </si>
  <si>
    <t>Business Administration Total</t>
  </si>
  <si>
    <t>Education &amp; Integrative Studies</t>
  </si>
  <si>
    <t>Education &amp; Integrative Studies Total</t>
  </si>
  <si>
    <t>Engineering</t>
  </si>
  <si>
    <t>Engineering Total</t>
  </si>
  <si>
    <t>Environmental Design</t>
  </si>
  <si>
    <t>Environmental Design Total</t>
  </si>
  <si>
    <t>Hospitality Management Total</t>
  </si>
  <si>
    <t>Science</t>
  </si>
  <si>
    <t>Science Total</t>
  </si>
  <si>
    <t>DEPARTMENT</t>
  </si>
  <si>
    <t>UNDERGRADUATE MAJORS</t>
  </si>
  <si>
    <t>FACULTY HEADCOUNT</t>
  </si>
  <si>
    <t>California State Polytechnic University, Pomona</t>
  </si>
  <si>
    <t>Theatre and New Dance</t>
  </si>
  <si>
    <t>2. Departments are excluded if the number of majors is zero.</t>
  </si>
  <si>
    <t>Physics and Astronomy</t>
  </si>
  <si>
    <t>All College</t>
  </si>
  <si>
    <t>3. Some departments have changed over time. For this report, departments are grouped and named consistent with the current catalog.</t>
  </si>
  <si>
    <t xml:space="preserve">1. Count of undergraduate students is by department of primary major. </t>
  </si>
  <si>
    <t>All University Total</t>
  </si>
  <si>
    <t>Letters, Arts, &amp; Social Sciences</t>
  </si>
  <si>
    <t>Letters, Arts, &amp; Social Sciences Total</t>
  </si>
  <si>
    <t>Electro-Mechanical Engineering Technology</t>
  </si>
  <si>
    <t>SOURCE: ARAR Census Files</t>
  </si>
  <si>
    <t>Academic Research and Resources</t>
  </si>
  <si>
    <t>MAJOR TO FACULTY RATIO, FALL 2018</t>
  </si>
  <si>
    <t>All College - Agriculture</t>
  </si>
  <si>
    <t>All College-Grad-MBA</t>
  </si>
  <si>
    <t>Department of Education</t>
  </si>
  <si>
    <t>Early Childhood Studies</t>
  </si>
  <si>
    <t>Educational Leadership</t>
  </si>
  <si>
    <t>All College - Engineering</t>
  </si>
  <si>
    <t>All College-Grad-Engineering</t>
  </si>
  <si>
    <t>Center for Regenerative Studies</t>
  </si>
  <si>
    <t>POSTBAC MAJORS</t>
  </si>
  <si>
    <t>TOTAL MAJORS</t>
  </si>
  <si>
    <t>UGRD MAJOR TO FACULTY RATIO</t>
  </si>
  <si>
    <t>TOTAL MAJOR TO FACULTY RATIO</t>
  </si>
  <si>
    <t>*Interdiscipinary Studies</t>
  </si>
  <si>
    <t>Hospitality Management</t>
  </si>
  <si>
    <t>4. Count of faculty includes tenured/tenured track faculty in the fall term.  FERP faculty with fall appointments are included; FERP faculty with spring only appointments are not.</t>
  </si>
  <si>
    <t>MAJOR TO FACULTY RATIO, FALL 2019</t>
  </si>
  <si>
    <t xml:space="preserve"> </t>
  </si>
  <si>
    <t>Sociology</t>
  </si>
  <si>
    <t>Psychology</t>
  </si>
  <si>
    <t>* TT Faculty only</t>
  </si>
  <si>
    <t>MAJOR TO FACULTY RATIO, FALL 2020</t>
  </si>
  <si>
    <t/>
  </si>
  <si>
    <t>All College - CEIS</t>
  </si>
  <si>
    <t>Academic Planning and Resources</t>
  </si>
  <si>
    <t>Academic Resources</t>
  </si>
  <si>
    <t>MAJOR TO FACULTY RATIO, FALL 2021</t>
  </si>
  <si>
    <t>FACULTY FTE</t>
  </si>
  <si>
    <t>Tenure-line Faculty Headcount with FERP at 0.5</t>
  </si>
  <si>
    <t>Chemistry and Biochemistry</t>
  </si>
  <si>
    <t>English and Modern Languages</t>
  </si>
  <si>
    <t>Nutrition and Food Science</t>
  </si>
  <si>
    <t>Animal &amp; Veterinary Sci</t>
  </si>
  <si>
    <t>Agbus, Food Indstry Mgmt, AgEd</t>
  </si>
  <si>
    <t>International Bus &amp; Marketing</t>
  </si>
  <si>
    <t>Technology &amp; Operations Mgmt</t>
  </si>
  <si>
    <t>All College - CBA</t>
  </si>
  <si>
    <t>Electro-Mechanical Engrng Tech</t>
  </si>
  <si>
    <t>Industrial &amp; Manufacturing Egr</t>
  </si>
  <si>
    <t>Center for Regenerative Stu</t>
  </si>
  <si>
    <t>MAJOR TO FACULTY RATIO, FALL 2022</t>
  </si>
  <si>
    <t>MAJOR TO FACULTY RATIO, FALL 2023</t>
  </si>
  <si>
    <t>College</t>
  </si>
  <si>
    <t>Department</t>
  </si>
  <si>
    <t>Undergraduate Majors</t>
  </si>
  <si>
    <t>Postbacc Majors</t>
  </si>
  <si>
    <t>Total Majors</t>
  </si>
  <si>
    <t>Undergrad Major to Faculty Ratio</t>
  </si>
  <si>
    <t>Total Major to Faculty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</si>
</sst>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8"/>
      <name val="Microsoft Sans Serif"/>
      <family val="2"/>
    </font>
    <font>
      <sz val="9"/>
      <name val="Geneva"/>
    </font>
    <font>
      <sz val="10"/>
      <color theme="0"/>
      <name val="Calibri"/>
      <family val="2"/>
      <scheme val="minor"/>
    </font>
    <font>
      <sz val="10"/>
      <color rgb="FFFF000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3" fillId="0" borderId="0"/>
    <xf numFmtId="0" fontId="4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3" fillId="33" borderId="9" xfId="37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/>
    </xf>
    <xf numFmtId="3" fontId="22" fillId="0" borderId="25" xfId="0" applyNumberFormat="1" applyFont="1" applyBorder="1" applyAlignment="1">
      <alignment horizontal="center" vertical="center"/>
    </xf>
    <xf numFmtId="164" fontId="22" fillId="0" borderId="25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3" fontId="22" fillId="0" borderId="20" xfId="0" applyNumberFormat="1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3" fillId="33" borderId="6" xfId="0" applyNumberFormat="1" applyFont="1" applyFill="1" applyBorder="1" applyAlignment="1">
      <alignment horizontal="center" vertical="center"/>
    </xf>
    <xf numFmtId="164" fontId="23" fillId="33" borderId="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0" fontId="26" fillId="35" borderId="27" xfId="0" applyFont="1" applyFill="1" applyBorder="1" applyAlignment="1">
      <alignment vertical="center"/>
    </xf>
    <xf numFmtId="3" fontId="22" fillId="35" borderId="6" xfId="0" applyNumberFormat="1" applyFont="1" applyFill="1" applyBorder="1" applyAlignment="1">
      <alignment horizontal="center" vertical="center"/>
    </xf>
    <xf numFmtId="0" fontId="26" fillId="35" borderId="28" xfId="0" applyFont="1" applyFill="1" applyBorder="1" applyAlignment="1">
      <alignment vertical="center"/>
    </xf>
    <xf numFmtId="3" fontId="22" fillId="35" borderId="29" xfId="0" applyNumberFormat="1" applyFont="1" applyFill="1" applyBorder="1" applyAlignment="1">
      <alignment horizontal="center" vertical="center"/>
    </xf>
    <xf numFmtId="164" fontId="22" fillId="35" borderId="29" xfId="0" applyNumberFormat="1" applyFont="1" applyFill="1" applyBorder="1" applyAlignment="1">
      <alignment horizontal="center" vertical="center"/>
    </xf>
    <xf numFmtId="0" fontId="23" fillId="33" borderId="21" xfId="37" applyFont="1" applyFill="1" applyBorder="1" applyAlignment="1">
      <alignment horizontal="left" vertical="center" wrapText="1"/>
    </xf>
    <xf numFmtId="0" fontId="23" fillId="33" borderId="22" xfId="37" applyFont="1" applyFill="1" applyBorder="1" applyAlignment="1">
      <alignment horizontal="left" vertical="center" wrapText="1"/>
    </xf>
    <xf numFmtId="164" fontId="22" fillId="35" borderId="6" xfId="0" applyNumberFormat="1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left" vertical="center"/>
    </xf>
    <xf numFmtId="0" fontId="22" fillId="34" borderId="26" xfId="0" applyFont="1" applyFill="1" applyBorder="1" applyAlignment="1">
      <alignment horizontal="left" vertical="center"/>
    </xf>
    <xf numFmtId="0" fontId="22" fillId="34" borderId="23" xfId="0" applyFont="1" applyFill="1" applyBorder="1" applyAlignment="1">
      <alignment horizontal="left" vertical="center"/>
    </xf>
    <xf numFmtId="0" fontId="22" fillId="0" borderId="30" xfId="0" applyFont="1" applyBorder="1" applyAlignment="1">
      <alignment vertical="center"/>
    </xf>
    <xf numFmtId="3" fontId="22" fillId="0" borderId="31" xfId="0" applyNumberFormat="1" applyFont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/>
    </xf>
    <xf numFmtId="0" fontId="23" fillId="33" borderId="32" xfId="37" applyFont="1" applyFill="1" applyBorder="1" applyAlignment="1">
      <alignment horizontal="center" vertical="center" wrapText="1"/>
    </xf>
    <xf numFmtId="1" fontId="22" fillId="0" borderId="33" xfId="0" applyNumberFormat="1" applyFont="1" applyBorder="1" applyAlignment="1">
      <alignment horizontal="center" vertical="center"/>
    </xf>
    <xf numFmtId="0" fontId="22" fillId="0" borderId="33" xfId="37" applyFont="1" applyBorder="1" applyAlignment="1">
      <alignment horizontal="center" vertical="center"/>
    </xf>
    <xf numFmtId="0" fontId="22" fillId="0" borderId="34" xfId="37" applyFont="1" applyBorder="1" applyAlignment="1">
      <alignment horizontal="center" vertical="center"/>
    </xf>
    <xf numFmtId="0" fontId="22" fillId="0" borderId="35" xfId="37" applyFont="1" applyBorder="1" applyAlignment="1">
      <alignment horizontal="center" vertical="center"/>
    </xf>
    <xf numFmtId="1" fontId="22" fillId="0" borderId="35" xfId="0" applyNumberFormat="1" applyFont="1" applyBorder="1" applyAlignment="1">
      <alignment horizontal="center" vertical="center"/>
    </xf>
    <xf numFmtId="1" fontId="22" fillId="35" borderId="36" xfId="0" applyNumberFormat="1" applyFont="1" applyFill="1" applyBorder="1" applyAlignment="1">
      <alignment horizontal="center" vertical="center"/>
    </xf>
    <xf numFmtId="1" fontId="22" fillId="0" borderId="34" xfId="0" applyNumberFormat="1" applyFont="1" applyBorder="1" applyAlignment="1">
      <alignment horizontal="center" vertical="center"/>
    </xf>
    <xf numFmtId="1" fontId="23" fillId="33" borderId="7" xfId="0" applyNumberFormat="1" applyFont="1" applyFill="1" applyBorder="1" applyAlignment="1">
      <alignment horizontal="center" vertical="center"/>
    </xf>
    <xf numFmtId="3" fontId="22" fillId="35" borderId="7" xfId="0" applyNumberFormat="1" applyFont="1" applyFill="1" applyBorder="1" applyAlignment="1">
      <alignment horizontal="center" vertical="center"/>
    </xf>
    <xf numFmtId="3" fontId="22" fillId="35" borderId="36" xfId="0" applyNumberFormat="1" applyFont="1" applyFill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3" fontId="22" fillId="0" borderId="38" xfId="0" applyNumberFormat="1" applyFont="1" applyBorder="1" applyAlignment="1">
      <alignment horizontal="center" vertical="center"/>
    </xf>
    <xf numFmtId="1" fontId="22" fillId="0" borderId="39" xfId="0" applyNumberFormat="1" applyFont="1" applyBorder="1" applyAlignment="1">
      <alignment horizontal="center" vertical="center"/>
    </xf>
    <xf numFmtId="164" fontId="22" fillId="0" borderId="3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3" fillId="33" borderId="2" xfId="37" applyFont="1" applyFill="1" applyBorder="1" applyAlignment="1">
      <alignment horizontal="center" vertical="center" wrapText="1"/>
    </xf>
    <xf numFmtId="3" fontId="22" fillId="0" borderId="40" xfId="0" applyNumberFormat="1" applyFont="1" applyBorder="1" applyAlignment="1">
      <alignment horizontal="center" vertical="center"/>
    </xf>
    <xf numFmtId="3" fontId="22" fillId="35" borderId="3" xfId="0" applyNumberFormat="1" applyFont="1" applyFill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 vertical="center"/>
    </xf>
    <xf numFmtId="3" fontId="22" fillId="0" borderId="42" xfId="0" applyNumberFormat="1" applyFont="1" applyBorder="1" applyAlignment="1">
      <alignment horizontal="center" vertical="center"/>
    </xf>
    <xf numFmtId="3" fontId="22" fillId="35" borderId="43" xfId="0" applyNumberFormat="1" applyFont="1" applyFill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3" fontId="23" fillId="33" borderId="3" xfId="0" applyNumberFormat="1" applyFont="1" applyFill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3" fillId="33" borderId="3" xfId="0" applyFont="1" applyFill="1" applyBorder="1" applyAlignment="1">
      <alignment horizontal="left" vertical="center"/>
    </xf>
    <xf numFmtId="0" fontId="23" fillId="33" borderId="8" xfId="0" applyFont="1" applyFill="1" applyBorder="1" applyAlignment="1">
      <alignment horizontal="left" vertical="center"/>
    </xf>
    <xf numFmtId="0" fontId="30" fillId="0" borderId="0" xfId="0" applyFont="1"/>
    <xf numFmtId="164" fontId="30" fillId="0" borderId="0" xfId="0" applyNumberFormat="1" applyFont="1"/>
    <xf numFmtId="0" fontId="22" fillId="0" borderId="0" xfId="48" applyFont="1" applyAlignment="1">
      <alignment vertical="center"/>
    </xf>
    <xf numFmtId="2" fontId="22" fillId="0" borderId="0" xfId="48" applyNumberFormat="1" applyFont="1" applyAlignment="1">
      <alignment vertical="center"/>
    </xf>
    <xf numFmtId="14" fontId="22" fillId="0" borderId="0" xfId="48" applyNumberFormat="1" applyFont="1" applyAlignment="1">
      <alignment horizontal="right" vertical="center"/>
    </xf>
    <xf numFmtId="0" fontId="1" fillId="0" borderId="0" xfId="48"/>
    <xf numFmtId="164" fontId="30" fillId="0" borderId="0" xfId="48" applyNumberFormat="1" applyFont="1"/>
    <xf numFmtId="0" fontId="22" fillId="0" borderId="0" xfId="48" applyFont="1" applyAlignment="1">
      <alignment horizontal="right" vertical="center"/>
    </xf>
    <xf numFmtId="164" fontId="1" fillId="0" borderId="0" xfId="48" applyNumberFormat="1"/>
    <xf numFmtId="0" fontId="24" fillId="0" borderId="0" xfId="48" applyFont="1" applyAlignment="1">
      <alignment vertical="center"/>
    </xf>
    <xf numFmtId="0" fontId="25" fillId="0" borderId="0" xfId="48" applyFont="1" applyAlignment="1">
      <alignment vertical="center"/>
    </xf>
    <xf numFmtId="2" fontId="25" fillId="0" borderId="0" xfId="48" applyNumberFormat="1" applyFont="1" applyAlignment="1">
      <alignment vertical="center"/>
    </xf>
    <xf numFmtId="164" fontId="25" fillId="0" borderId="0" xfId="48" applyNumberFormat="1" applyFont="1" applyAlignment="1">
      <alignment vertical="center"/>
    </xf>
    <xf numFmtId="0" fontId="22" fillId="0" borderId="8" xfId="48" applyFont="1" applyBorder="1" applyAlignment="1">
      <alignment vertical="center"/>
    </xf>
    <xf numFmtId="164" fontId="22" fillId="0" borderId="0" xfId="48" applyNumberFormat="1" applyFont="1" applyAlignment="1">
      <alignment vertical="center"/>
    </xf>
    <xf numFmtId="0" fontId="23" fillId="33" borderId="45" xfId="49" applyFont="1" applyFill="1" applyBorder="1" applyAlignment="1">
      <alignment horizontal="left" vertical="center" wrapText="1"/>
    </xf>
    <xf numFmtId="0" fontId="23" fillId="33" borderId="46" xfId="49" applyFont="1" applyFill="1" applyBorder="1" applyAlignment="1">
      <alignment horizontal="left" vertical="center" wrapText="1"/>
    </xf>
    <xf numFmtId="0" fontId="23" fillId="33" borderId="4" xfId="49" applyFont="1" applyFill="1" applyBorder="1" applyAlignment="1">
      <alignment horizontal="center" vertical="center" wrapText="1"/>
    </xf>
    <xf numFmtId="0" fontId="23" fillId="33" borderId="1" xfId="49" applyFont="1" applyFill="1" applyBorder="1" applyAlignment="1">
      <alignment horizontal="center" vertical="center" wrapText="1"/>
    </xf>
    <xf numFmtId="0" fontId="22" fillId="0" borderId="30" xfId="48" applyFont="1" applyBorder="1" applyAlignment="1">
      <alignment vertical="center"/>
    </xf>
    <xf numFmtId="3" fontId="22" fillId="0" borderId="31" xfId="48" applyNumberFormat="1" applyFont="1" applyBorder="1" applyAlignment="1">
      <alignment horizontal="center" vertical="center"/>
    </xf>
    <xf numFmtId="3" fontId="22" fillId="0" borderId="41" xfId="48" applyNumberFormat="1" applyFont="1" applyBorder="1" applyAlignment="1">
      <alignment horizontal="center" vertical="center"/>
    </xf>
    <xf numFmtId="164" fontId="22" fillId="0" borderId="31" xfId="48" applyNumberFormat="1" applyFont="1" applyBorder="1" applyAlignment="1">
      <alignment horizontal="center" vertical="center"/>
    </xf>
    <xf numFmtId="0" fontId="22" fillId="0" borderId="19" xfId="48" applyFont="1" applyBorder="1" applyAlignment="1">
      <alignment vertical="center"/>
    </xf>
    <xf numFmtId="3" fontId="22" fillId="0" borderId="20" xfId="48" applyNumberFormat="1" applyFont="1" applyBorder="1" applyAlignment="1">
      <alignment horizontal="center" vertical="center"/>
    </xf>
    <xf numFmtId="3" fontId="22" fillId="0" borderId="42" xfId="48" applyNumberFormat="1" applyFont="1" applyBorder="1" applyAlignment="1">
      <alignment horizontal="center" vertical="center"/>
    </xf>
    <xf numFmtId="164" fontId="22" fillId="0" borderId="20" xfId="48" applyNumberFormat="1" applyFont="1" applyBorder="1" applyAlignment="1">
      <alignment horizontal="center" vertical="center"/>
    </xf>
    <xf numFmtId="0" fontId="26" fillId="35" borderId="28" xfId="48" applyFont="1" applyFill="1" applyBorder="1" applyAlignment="1">
      <alignment vertical="center"/>
    </xf>
    <xf numFmtId="3" fontId="22" fillId="35" borderId="29" xfId="48" applyNumberFormat="1" applyFont="1" applyFill="1" applyBorder="1" applyAlignment="1">
      <alignment horizontal="center" vertical="center"/>
    </xf>
    <xf numFmtId="164" fontId="22" fillId="35" borderId="29" xfId="48" applyNumberFormat="1" applyFont="1" applyFill="1" applyBorder="1" applyAlignment="1">
      <alignment horizontal="center" vertical="center"/>
    </xf>
    <xf numFmtId="3" fontId="22" fillId="0" borderId="25" xfId="48" applyNumberFormat="1" applyFont="1" applyBorder="1" applyAlignment="1">
      <alignment horizontal="center" vertical="center"/>
    </xf>
    <xf numFmtId="3" fontId="22" fillId="0" borderId="40" xfId="48" applyNumberFormat="1" applyFont="1" applyBorder="1" applyAlignment="1">
      <alignment horizontal="center" vertical="center"/>
    </xf>
    <xf numFmtId="164" fontId="22" fillId="0" borderId="25" xfId="48" applyNumberFormat="1" applyFont="1" applyBorder="1" applyAlignment="1">
      <alignment horizontal="center" vertical="center"/>
    </xf>
    <xf numFmtId="3" fontId="1" fillId="0" borderId="0" xfId="48" applyNumberFormat="1"/>
    <xf numFmtId="0" fontId="22" fillId="34" borderId="23" xfId="48" applyFont="1" applyFill="1" applyBorder="1" applyAlignment="1">
      <alignment horizontal="left" vertical="center"/>
    </xf>
    <xf numFmtId="0" fontId="22" fillId="34" borderId="26" xfId="48" applyFont="1" applyFill="1" applyBorder="1" applyAlignment="1">
      <alignment horizontal="left" vertical="center"/>
    </xf>
    <xf numFmtId="0" fontId="22" fillId="0" borderId="24" xfId="48" applyFont="1" applyBorder="1" applyAlignment="1">
      <alignment vertical="center"/>
    </xf>
    <xf numFmtId="0" fontId="22" fillId="34" borderId="21" xfId="48" applyFont="1" applyFill="1" applyBorder="1" applyAlignment="1">
      <alignment horizontal="left" vertical="center"/>
    </xf>
    <xf numFmtId="0" fontId="23" fillId="33" borderId="3" xfId="48" applyFont="1" applyFill="1" applyBorder="1" applyAlignment="1">
      <alignment horizontal="left" vertical="center"/>
    </xf>
    <xf numFmtId="0" fontId="23" fillId="33" borderId="8" xfId="48" applyFont="1" applyFill="1" applyBorder="1" applyAlignment="1">
      <alignment horizontal="left" vertical="center"/>
    </xf>
    <xf numFmtId="3" fontId="23" fillId="33" borderId="6" xfId="48" applyNumberFormat="1" applyFont="1" applyFill="1" applyBorder="1" applyAlignment="1">
      <alignment horizontal="center" vertical="center"/>
    </xf>
    <xf numFmtId="164" fontId="23" fillId="33" borderId="6" xfId="48" applyNumberFormat="1" applyFont="1" applyFill="1" applyBorder="1" applyAlignment="1">
      <alignment horizontal="center" vertical="center"/>
    </xf>
    <xf numFmtId="164" fontId="22" fillId="0" borderId="0" xfId="48" applyNumberFormat="1" applyFont="1" applyAlignment="1">
      <alignment horizontal="center" vertical="center"/>
    </xf>
    <xf numFmtId="3" fontId="22" fillId="0" borderId="0" xfId="48" applyNumberFormat="1" applyFont="1" applyAlignment="1">
      <alignment vertical="center"/>
    </xf>
    <xf numFmtId="0" fontId="22" fillId="0" borderId="0" xfId="48" applyFont="1" applyAlignment="1">
      <alignment vertical="center" wrapText="1"/>
    </xf>
    <xf numFmtId="165" fontId="23" fillId="33" borderId="5" xfId="49" applyNumberFormat="1" applyFont="1" applyFill="1" applyBorder="1" applyAlignment="1">
      <alignment horizontal="center" vertical="center" wrapText="1"/>
    </xf>
    <xf numFmtId="165" fontId="22" fillId="0" borderId="34" xfId="49" applyNumberFormat="1" applyFont="1" applyBorder="1" applyAlignment="1">
      <alignment horizontal="center" vertical="center"/>
    </xf>
    <xf numFmtId="165" fontId="22" fillId="0" borderId="35" xfId="49" applyNumberFormat="1" applyFont="1" applyBorder="1" applyAlignment="1">
      <alignment horizontal="center" vertical="center"/>
    </xf>
    <xf numFmtId="165" fontId="22" fillId="35" borderId="36" xfId="48" applyNumberFormat="1" applyFont="1" applyFill="1" applyBorder="1" applyAlignment="1">
      <alignment horizontal="center" vertical="center"/>
    </xf>
    <xf numFmtId="165" fontId="22" fillId="0" borderId="33" xfId="48" applyNumberFormat="1" applyFont="1" applyBorder="1" applyAlignment="1">
      <alignment horizontal="center" vertical="center"/>
    </xf>
    <xf numFmtId="165" fontId="22" fillId="0" borderId="35" xfId="48" applyNumberFormat="1" applyFont="1" applyBorder="1" applyAlignment="1">
      <alignment horizontal="center" vertical="center"/>
    </xf>
    <xf numFmtId="165" fontId="22" fillId="0" borderId="34" xfId="48" applyNumberFormat="1" applyFont="1" applyBorder="1" applyAlignment="1">
      <alignment horizontal="center" vertical="center"/>
    </xf>
    <xf numFmtId="165" fontId="23" fillId="33" borderId="7" xfId="48" applyNumberFormat="1" applyFont="1" applyFill="1" applyBorder="1" applyAlignment="1">
      <alignment horizontal="center" vertical="center"/>
    </xf>
    <xf numFmtId="2" fontId="22" fillId="0" borderId="0" xfId="48" applyNumberFormat="1" applyFont="1" applyAlignment="1">
      <alignment horizontal="center" vertical="center"/>
    </xf>
    <xf numFmtId="165" fontId="22" fillId="35" borderId="29" xfId="48" applyNumberFormat="1" applyFont="1" applyFill="1" applyBorder="1" applyAlignment="1">
      <alignment horizontal="center" vertical="center"/>
    </xf>
    <xf numFmtId="165" fontId="23" fillId="33" borderId="6" xfId="48" applyNumberFormat="1" applyFont="1" applyFill="1" applyBorder="1" applyAlignment="1">
      <alignment horizontal="center" vertical="center"/>
    </xf>
    <xf numFmtId="0" fontId="22" fillId="34" borderId="21" xfId="48" applyFont="1" applyFill="1" applyBorder="1" applyAlignment="1">
      <alignment horizontal="left" vertical="center"/>
    </xf>
    <xf numFmtId="0" fontId="22" fillId="34" borderId="23" xfId="48" applyFont="1" applyFill="1" applyBorder="1" applyAlignment="1">
      <alignment horizontal="left" vertical="center"/>
    </xf>
    <xf numFmtId="0" fontId="22" fillId="34" borderId="26" xfId="48" applyFont="1" applyFill="1" applyBorder="1" applyAlignment="1">
      <alignment horizontal="left" vertical="center"/>
    </xf>
    <xf numFmtId="0" fontId="1" fillId="0" borderId="23" xfId="48" applyBorder="1" applyAlignment="1">
      <alignment horizontal="left" vertical="center"/>
    </xf>
    <xf numFmtId="0" fontId="1" fillId="0" borderId="26" xfId="48" applyBorder="1" applyAlignment="1">
      <alignment horizontal="left" vertical="center"/>
    </xf>
    <xf numFmtId="0" fontId="22" fillId="34" borderId="21" xfId="0" applyFont="1" applyFill="1" applyBorder="1" applyAlignment="1">
      <alignment horizontal="left" vertical="center"/>
    </xf>
    <xf numFmtId="0" fontId="22" fillId="34" borderId="26" xfId="0" applyFont="1" applyFill="1" applyBorder="1" applyAlignment="1">
      <alignment horizontal="left" vertical="center"/>
    </xf>
    <xf numFmtId="0" fontId="22" fillId="34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3" fillId="33" borderId="3" xfId="0" applyFont="1" applyFill="1" applyBorder="1" applyAlignment="1">
      <alignment horizontal="left" vertical="center"/>
    </xf>
    <xf numFmtId="0" fontId="23" fillId="33" borderId="8" xfId="0" applyFont="1" applyFill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2 2" xfId="38" xr:uid="{00000000-0005-0000-0000-000026000000}"/>
    <cellStyle name="Normal 2 3" xfId="45" xr:uid="{00000000-0005-0000-0000-000027000000}"/>
    <cellStyle name="Normal 2 3 2" xfId="47" xr:uid="{6641FE4B-2D71-4EAD-BBB7-9042BCF9D860}"/>
    <cellStyle name="Normal 2 3 2 2" xfId="49" xr:uid="{71B151F5-C797-4EA0-ACCB-BC351DA6611A}"/>
    <cellStyle name="Normal 3" xfId="44" xr:uid="{00000000-0005-0000-0000-000028000000}"/>
    <cellStyle name="Normal 4" xfId="46" xr:uid="{7CC25DB1-3CBF-423B-AFF8-EF7D99AB11E8}"/>
    <cellStyle name="Normal 4 2" xfId="48" xr:uid="{2B6F1C0B-31B6-40D4-B98C-513E0E5F54DB}"/>
    <cellStyle name="Note 2" xfId="39" xr:uid="{00000000-0005-0000-0000-000029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E356-6AEF-45EA-9AF8-C3D355C1A952}">
  <sheetPr>
    <pageSetUpPr fitToPage="1"/>
  </sheetPr>
  <dimension ref="A1:N72"/>
  <sheetViews>
    <sheetView tabSelected="1" zoomScaleNormal="100" workbookViewId="0"/>
  </sheetViews>
  <sheetFormatPr defaultRowHeight="14.25"/>
  <cols>
    <col min="1" max="1" width="26.5" style="72" customWidth="1"/>
    <col min="2" max="2" width="35.640625" style="72" customWidth="1"/>
    <col min="3" max="3" width="15.78515625" style="72" customWidth="1"/>
    <col min="4" max="5" width="8.7109375" style="72" customWidth="1"/>
    <col min="6" max="6" width="14.2109375" style="72" customWidth="1"/>
    <col min="7" max="8" width="14.7109375" style="72" customWidth="1"/>
    <col min="9" max="9" width="9.140625" style="72"/>
    <col min="10" max="10" width="43.92578125" style="72" customWidth="1"/>
    <col min="11" max="11" width="26.140625" style="72" bestFit="1" customWidth="1"/>
    <col min="12" max="12" width="31.35546875" style="72" bestFit="1" customWidth="1"/>
    <col min="13" max="13" width="5.35546875" style="72" bestFit="1" customWidth="1"/>
    <col min="14" max="16384" width="9.140625" style="72"/>
  </cols>
  <sheetData>
    <row r="1" spans="1:14">
      <c r="A1" s="69" t="s">
        <v>59</v>
      </c>
      <c r="B1" s="69"/>
      <c r="C1" s="70"/>
      <c r="D1" s="70"/>
      <c r="E1" s="70"/>
      <c r="F1" s="70"/>
      <c r="G1" s="71"/>
      <c r="H1" s="71">
        <v>45343</v>
      </c>
      <c r="J1" s="73" t="s">
        <v>92</v>
      </c>
    </row>
    <row r="2" spans="1:14">
      <c r="A2" s="69" t="s">
        <v>97</v>
      </c>
      <c r="B2" s="69"/>
      <c r="C2" s="70"/>
      <c r="D2" s="70"/>
      <c r="E2" s="70"/>
      <c r="F2" s="70"/>
      <c r="G2" s="74"/>
      <c r="H2" s="74"/>
      <c r="J2" s="75"/>
    </row>
    <row r="3" spans="1:14">
      <c r="A3" s="69"/>
      <c r="B3" s="69"/>
      <c r="C3" s="70"/>
      <c r="D3" s="70"/>
      <c r="E3" s="70"/>
      <c r="F3" s="70"/>
      <c r="G3" s="74"/>
      <c r="H3" s="74"/>
      <c r="J3" s="75"/>
    </row>
    <row r="4" spans="1:14" ht="18">
      <c r="A4" s="76" t="s">
        <v>113</v>
      </c>
      <c r="B4" s="77"/>
      <c r="E4" s="77"/>
      <c r="F4" s="78"/>
      <c r="G4" s="79"/>
      <c r="H4" s="79"/>
      <c r="J4" s="75"/>
    </row>
    <row r="5" spans="1:14">
      <c r="A5" s="69"/>
      <c r="B5" s="69"/>
      <c r="C5" s="69"/>
      <c r="D5" s="69"/>
      <c r="E5" s="80"/>
      <c r="F5" s="70"/>
      <c r="G5" s="81"/>
      <c r="H5" s="81"/>
      <c r="J5" s="75"/>
    </row>
    <row r="6" spans="1:14" ht="52.5">
      <c r="A6" s="82" t="s">
        <v>114</v>
      </c>
      <c r="B6" s="83" t="s">
        <v>115</v>
      </c>
      <c r="C6" s="84" t="s">
        <v>116</v>
      </c>
      <c r="D6" s="85" t="s">
        <v>117</v>
      </c>
      <c r="E6" s="84" t="s">
        <v>118</v>
      </c>
      <c r="F6" s="112" t="s">
        <v>100</v>
      </c>
      <c r="G6" s="84" t="s">
        <v>119</v>
      </c>
      <c r="H6" s="84" t="s">
        <v>120</v>
      </c>
      <c r="J6" s="75"/>
    </row>
    <row r="7" spans="1:14">
      <c r="A7" s="124" t="s">
        <v>43</v>
      </c>
      <c r="B7" s="86" t="s">
        <v>105</v>
      </c>
      <c r="C7" s="87">
        <v>255</v>
      </c>
      <c r="D7" s="88">
        <v>0</v>
      </c>
      <c r="E7" s="87">
        <f t="shared" ref="E7:E12" si="0">C7+D7</f>
        <v>255</v>
      </c>
      <c r="F7" s="113">
        <v>5</v>
      </c>
      <c r="G7" s="89">
        <f t="shared" ref="G7:G12" si="1">IF(F7&gt;0,IF(C7&gt;0,C7/F7,""),"")</f>
        <v>51</v>
      </c>
      <c r="H7" s="89">
        <f t="shared" ref="H7:H12" si="2">IF(F7&gt;0,IF(E7&gt;0,E7/F7,""),"")</f>
        <v>51</v>
      </c>
    </row>
    <row r="8" spans="1:14">
      <c r="A8" s="126"/>
      <c r="B8" s="90" t="s">
        <v>73</v>
      </c>
      <c r="C8" s="87">
        <v>0</v>
      </c>
      <c r="D8" s="88">
        <v>45</v>
      </c>
      <c r="E8" s="91">
        <f t="shared" si="0"/>
        <v>45</v>
      </c>
      <c r="F8" s="113">
        <v>0</v>
      </c>
      <c r="G8" s="93" t="str">
        <f t="shared" si="1"/>
        <v/>
      </c>
      <c r="H8" s="93" t="str">
        <f t="shared" si="2"/>
        <v/>
      </c>
    </row>
    <row r="9" spans="1:14">
      <c r="A9" s="126"/>
      <c r="B9" s="90" t="s">
        <v>104</v>
      </c>
      <c r="C9" s="87">
        <v>943</v>
      </c>
      <c r="D9" s="88">
        <v>0</v>
      </c>
      <c r="E9" s="91">
        <f t="shared" si="0"/>
        <v>943</v>
      </c>
      <c r="F9" s="113">
        <v>7</v>
      </c>
      <c r="G9" s="93">
        <f t="shared" si="1"/>
        <v>134.71428571428572</v>
      </c>
      <c r="H9" s="93">
        <f t="shared" si="2"/>
        <v>134.71428571428572</v>
      </c>
    </row>
    <row r="10" spans="1:14">
      <c r="A10" s="126"/>
      <c r="B10" s="90" t="s">
        <v>15</v>
      </c>
      <c r="C10" s="87">
        <v>276</v>
      </c>
      <c r="D10" s="88">
        <v>0</v>
      </c>
      <c r="E10" s="91">
        <f t="shared" si="0"/>
        <v>276</v>
      </c>
      <c r="F10" s="113">
        <v>8</v>
      </c>
      <c r="G10" s="93">
        <f t="shared" si="1"/>
        <v>34.5</v>
      </c>
      <c r="H10" s="93">
        <f t="shared" si="2"/>
        <v>34.5</v>
      </c>
    </row>
    <row r="11" spans="1:14">
      <c r="A11" s="126"/>
      <c r="B11" s="90" t="s">
        <v>103</v>
      </c>
      <c r="C11" s="87">
        <v>480</v>
      </c>
      <c r="D11" s="88">
        <v>1</v>
      </c>
      <c r="E11" s="91">
        <f t="shared" si="0"/>
        <v>481</v>
      </c>
      <c r="F11" s="113">
        <v>11.5</v>
      </c>
      <c r="G11" s="93">
        <f t="shared" si="1"/>
        <v>41.739130434782609</v>
      </c>
      <c r="H11" s="93">
        <f t="shared" si="2"/>
        <v>41.826086956521742</v>
      </c>
    </row>
    <row r="12" spans="1:14">
      <c r="A12" s="126"/>
      <c r="B12" s="90" t="s">
        <v>16</v>
      </c>
      <c r="C12" s="87">
        <v>176</v>
      </c>
      <c r="D12" s="88">
        <v>0</v>
      </c>
      <c r="E12" s="91">
        <f t="shared" si="0"/>
        <v>176</v>
      </c>
      <c r="F12" s="113">
        <v>5.5</v>
      </c>
      <c r="G12" s="93">
        <f t="shared" si="1"/>
        <v>32</v>
      </c>
      <c r="H12" s="93">
        <f t="shared" si="2"/>
        <v>32</v>
      </c>
    </row>
    <row r="13" spans="1:14">
      <c r="A13" s="127"/>
      <c r="B13" s="94" t="s">
        <v>44</v>
      </c>
      <c r="C13" s="95">
        <f>SUM(C7:C12)</f>
        <v>2130</v>
      </c>
      <c r="D13" s="95">
        <f>SUM(D7:D12)</f>
        <v>46</v>
      </c>
      <c r="E13" s="95">
        <f>SUM(E7:E12)</f>
        <v>2176</v>
      </c>
      <c r="F13" s="121">
        <f>SUM(F7:F12)</f>
        <v>37</v>
      </c>
      <c r="G13" s="96">
        <f t="shared" ref="G13:G22" si="3">IF(F13&gt;0,IF(C13&gt;0,C13/F13,""),"")</f>
        <v>57.567567567567565</v>
      </c>
      <c r="H13" s="96">
        <f t="shared" ref="H13:H14" si="4">IF(F13&gt;0,IF(E13&gt;0,E13/F13,""),"")</f>
        <v>58.810810810810814</v>
      </c>
      <c r="J13" s="75"/>
    </row>
    <row r="14" spans="1:14">
      <c r="A14" s="123" t="s">
        <v>45</v>
      </c>
      <c r="B14" s="90" t="s">
        <v>27</v>
      </c>
      <c r="C14" s="87">
        <v>589</v>
      </c>
      <c r="D14" s="88">
        <v>41</v>
      </c>
      <c r="E14" s="91">
        <f t="shared" ref="E14:E15" si="5">C14+D14</f>
        <v>630</v>
      </c>
      <c r="F14" s="113">
        <v>12</v>
      </c>
      <c r="G14" s="99">
        <f t="shared" si="3"/>
        <v>49.083333333333336</v>
      </c>
      <c r="H14" s="99">
        <f t="shared" si="4"/>
        <v>52.5</v>
      </c>
      <c r="N14" s="100"/>
    </row>
    <row r="15" spans="1:14">
      <c r="A15" s="124"/>
      <c r="B15" s="90" t="s">
        <v>108</v>
      </c>
      <c r="C15" s="87">
        <v>8</v>
      </c>
      <c r="D15" s="88">
        <v>0</v>
      </c>
      <c r="E15" s="91">
        <f t="shared" si="5"/>
        <v>8</v>
      </c>
      <c r="F15" s="113">
        <v>0</v>
      </c>
      <c r="G15" s="93" t="str">
        <f t="shared" si="3"/>
        <v/>
      </c>
      <c r="H15" s="93" t="s">
        <v>89</v>
      </c>
    </row>
    <row r="16" spans="1:14">
      <c r="A16" s="124"/>
      <c r="B16" s="90" t="s">
        <v>74</v>
      </c>
      <c r="C16" s="87">
        <v>0</v>
      </c>
      <c r="D16" s="88">
        <v>261</v>
      </c>
      <c r="E16" s="91">
        <f>C16+D16</f>
        <v>261</v>
      </c>
      <c r="F16" s="113">
        <v>0</v>
      </c>
      <c r="G16" s="93" t="str">
        <f t="shared" si="3"/>
        <v/>
      </c>
      <c r="H16" s="93" t="s">
        <v>89</v>
      </c>
    </row>
    <row r="17" spans="1:14">
      <c r="A17" s="124"/>
      <c r="B17" s="90" t="s">
        <v>4</v>
      </c>
      <c r="C17" s="87">
        <v>802</v>
      </c>
      <c r="D17" s="88">
        <v>60</v>
      </c>
      <c r="E17" s="91">
        <f t="shared" ref="E17:E21" si="6">C17+D17</f>
        <v>862</v>
      </c>
      <c r="F17" s="113">
        <v>12</v>
      </c>
      <c r="G17" s="93">
        <f t="shared" si="3"/>
        <v>66.833333333333329</v>
      </c>
      <c r="H17" s="93">
        <f t="shared" ref="H17:H22" si="7">IF(F17&gt;0,IF(E17&gt;0,E17/F17,""),"")</f>
        <v>71.833333333333329</v>
      </c>
    </row>
    <row r="18" spans="1:14">
      <c r="A18" s="124"/>
      <c r="B18" s="90" t="s">
        <v>30</v>
      </c>
      <c r="C18" s="87">
        <v>894</v>
      </c>
      <c r="D18" s="88">
        <v>0</v>
      </c>
      <c r="E18" s="91">
        <f t="shared" si="6"/>
        <v>894</v>
      </c>
      <c r="F18" s="113">
        <v>13</v>
      </c>
      <c r="G18" s="93">
        <f t="shared" si="3"/>
        <v>68.769230769230774</v>
      </c>
      <c r="H18" s="93">
        <f t="shared" si="7"/>
        <v>68.769230769230774</v>
      </c>
    </row>
    <row r="19" spans="1:14">
      <c r="A19" s="124"/>
      <c r="B19" s="90" t="s">
        <v>106</v>
      </c>
      <c r="C19" s="87">
        <v>1078</v>
      </c>
      <c r="D19" s="88">
        <v>0</v>
      </c>
      <c r="E19" s="91">
        <f t="shared" si="6"/>
        <v>1078</v>
      </c>
      <c r="F19" s="113">
        <v>15</v>
      </c>
      <c r="G19" s="93">
        <f t="shared" si="3"/>
        <v>71.86666666666666</v>
      </c>
      <c r="H19" s="93">
        <f t="shared" si="7"/>
        <v>71.86666666666666</v>
      </c>
    </row>
    <row r="20" spans="1:14">
      <c r="A20" s="124"/>
      <c r="B20" s="90" t="s">
        <v>29</v>
      </c>
      <c r="C20" s="87">
        <v>696</v>
      </c>
      <c r="D20" s="88">
        <v>0</v>
      </c>
      <c r="E20" s="91">
        <f t="shared" si="6"/>
        <v>696</v>
      </c>
      <c r="F20" s="113">
        <v>15.5</v>
      </c>
      <c r="G20" s="93">
        <f t="shared" si="3"/>
        <v>44.903225806451616</v>
      </c>
      <c r="H20" s="93">
        <f t="shared" si="7"/>
        <v>44.903225806451616</v>
      </c>
    </row>
    <row r="21" spans="1:14">
      <c r="A21" s="124"/>
      <c r="B21" s="90" t="s">
        <v>107</v>
      </c>
      <c r="C21" s="87">
        <v>403</v>
      </c>
      <c r="D21" s="88">
        <v>0</v>
      </c>
      <c r="E21" s="91">
        <f t="shared" si="6"/>
        <v>403</v>
      </c>
      <c r="F21" s="113">
        <v>10</v>
      </c>
      <c r="G21" s="93">
        <f t="shared" si="3"/>
        <v>40.299999999999997</v>
      </c>
      <c r="H21" s="93">
        <f t="shared" si="7"/>
        <v>40.299999999999997</v>
      </c>
    </row>
    <row r="22" spans="1:14">
      <c r="A22" s="125"/>
      <c r="B22" s="94" t="s">
        <v>46</v>
      </c>
      <c r="C22" s="95">
        <f>SUM(C14:C21)</f>
        <v>4470</v>
      </c>
      <c r="D22" s="95">
        <f>SUM(D14:D21)</f>
        <v>362</v>
      </c>
      <c r="E22" s="95">
        <f>SUM(E14:E21)</f>
        <v>4832</v>
      </c>
      <c r="F22" s="121">
        <f>SUM(F14:F21)</f>
        <v>77.5</v>
      </c>
      <c r="G22" s="96">
        <f t="shared" si="3"/>
        <v>57.677419354838712</v>
      </c>
      <c r="H22" s="96">
        <f t="shared" si="7"/>
        <v>62.348387096774196</v>
      </c>
    </row>
    <row r="23" spans="1:14">
      <c r="A23" s="123" t="s">
        <v>47</v>
      </c>
      <c r="B23" s="90" t="s">
        <v>75</v>
      </c>
      <c r="C23" s="87">
        <v>0</v>
      </c>
      <c r="D23" s="88">
        <v>500</v>
      </c>
      <c r="E23" s="91">
        <f t="shared" ref="E23:E26" si="8">C23+D23</f>
        <v>500</v>
      </c>
      <c r="F23" s="113">
        <v>13</v>
      </c>
      <c r="G23" s="93" t="s">
        <v>94</v>
      </c>
      <c r="H23" s="93">
        <v>24.375</v>
      </c>
    </row>
    <row r="24" spans="1:14">
      <c r="A24" s="124"/>
      <c r="B24" s="90" t="s">
        <v>76</v>
      </c>
      <c r="C24" s="87">
        <v>391</v>
      </c>
      <c r="D24" s="88">
        <v>0</v>
      </c>
      <c r="E24" s="91">
        <f t="shared" si="8"/>
        <v>391</v>
      </c>
      <c r="F24" s="113">
        <v>7</v>
      </c>
      <c r="G24" s="93">
        <f t="shared" ref="G24:G66" si="9">IF(F24&gt;0,IF(C24&gt;0,C24/F24,""),"")</f>
        <v>55.857142857142854</v>
      </c>
      <c r="H24" s="93">
        <f t="shared" ref="H24:H66" si="10">IF(F24&gt;0,IF(E24&gt;0,E24/F24,""),"")</f>
        <v>55.857142857142854</v>
      </c>
    </row>
    <row r="25" spans="1:14">
      <c r="A25" s="124"/>
      <c r="B25" s="90" t="s">
        <v>77</v>
      </c>
      <c r="C25" s="87">
        <v>0</v>
      </c>
      <c r="D25" s="88">
        <v>90</v>
      </c>
      <c r="E25" s="91">
        <f t="shared" si="8"/>
        <v>90</v>
      </c>
      <c r="F25" s="113">
        <v>5.5</v>
      </c>
      <c r="G25" s="93" t="str">
        <f t="shared" si="9"/>
        <v/>
      </c>
      <c r="H25" s="93">
        <f t="shared" si="10"/>
        <v>16.363636363636363</v>
      </c>
    </row>
    <row r="26" spans="1:14">
      <c r="A26" s="124"/>
      <c r="B26" s="90" t="s">
        <v>33</v>
      </c>
      <c r="C26" s="87">
        <v>395</v>
      </c>
      <c r="D26" s="88">
        <v>0</v>
      </c>
      <c r="E26" s="91">
        <f t="shared" si="8"/>
        <v>395</v>
      </c>
      <c r="F26" s="113">
        <v>10</v>
      </c>
      <c r="G26" s="93">
        <f t="shared" si="9"/>
        <v>39.5</v>
      </c>
      <c r="H26" s="93">
        <f t="shared" si="10"/>
        <v>39.5</v>
      </c>
    </row>
    <row r="27" spans="1:14">
      <c r="A27" s="125"/>
      <c r="B27" s="94" t="s">
        <v>48</v>
      </c>
      <c r="C27" s="95">
        <f>SUM(C23:C26)</f>
        <v>786</v>
      </c>
      <c r="D27" s="95">
        <f>SUM(D23:D26)</f>
        <v>590</v>
      </c>
      <c r="E27" s="95">
        <f>SUM(E23:E26)</f>
        <v>1376</v>
      </c>
      <c r="F27" s="121">
        <f>SUM(F23:F26)</f>
        <v>35.5</v>
      </c>
      <c r="G27" s="96">
        <f t="shared" si="9"/>
        <v>22.140845070422536</v>
      </c>
      <c r="H27" s="96">
        <f t="shared" si="10"/>
        <v>38.760563380281688</v>
      </c>
    </row>
    <row r="28" spans="1:14">
      <c r="A28" s="123" t="s">
        <v>49</v>
      </c>
      <c r="B28" s="103" t="s">
        <v>19</v>
      </c>
      <c r="C28" s="87">
        <v>684</v>
      </c>
      <c r="D28" s="88">
        <v>0</v>
      </c>
      <c r="E28" s="91">
        <f t="shared" ref="E28:E35" si="11">C28+D28</f>
        <v>684</v>
      </c>
      <c r="F28" s="113">
        <v>7.5</v>
      </c>
      <c r="G28" s="99">
        <f t="shared" si="9"/>
        <v>91.2</v>
      </c>
      <c r="H28" s="99">
        <f t="shared" si="10"/>
        <v>91.2</v>
      </c>
    </row>
    <row r="29" spans="1:14">
      <c r="A29" s="124"/>
      <c r="B29" s="86" t="s">
        <v>78</v>
      </c>
      <c r="C29" s="87">
        <v>0</v>
      </c>
      <c r="D29" s="88">
        <v>342</v>
      </c>
      <c r="E29" s="91">
        <f t="shared" si="11"/>
        <v>342</v>
      </c>
      <c r="F29" s="113">
        <v>0</v>
      </c>
      <c r="G29" s="89" t="str">
        <f t="shared" si="9"/>
        <v/>
      </c>
      <c r="H29" s="89" t="str">
        <f t="shared" si="10"/>
        <v/>
      </c>
    </row>
    <row r="30" spans="1:14">
      <c r="A30" s="124"/>
      <c r="B30" s="90" t="s">
        <v>31</v>
      </c>
      <c r="C30" s="87">
        <v>312</v>
      </c>
      <c r="D30" s="88">
        <v>0</v>
      </c>
      <c r="E30" s="91">
        <f t="shared" si="11"/>
        <v>312</v>
      </c>
      <c r="F30" s="113">
        <v>7</v>
      </c>
      <c r="G30" s="93">
        <f t="shared" si="9"/>
        <v>44.571428571428569</v>
      </c>
      <c r="H30" s="93">
        <f t="shared" si="10"/>
        <v>44.571428571428569</v>
      </c>
    </row>
    <row r="31" spans="1:14">
      <c r="A31" s="124"/>
      <c r="B31" s="90" t="s">
        <v>20</v>
      </c>
      <c r="C31" s="87">
        <v>1433</v>
      </c>
      <c r="D31" s="88">
        <v>0</v>
      </c>
      <c r="E31" s="91">
        <f t="shared" si="11"/>
        <v>1433</v>
      </c>
      <c r="F31" s="113">
        <v>23</v>
      </c>
      <c r="G31" s="93">
        <f t="shared" si="9"/>
        <v>62.304347826086953</v>
      </c>
      <c r="H31" s="93">
        <f t="shared" si="10"/>
        <v>62.304347826086953</v>
      </c>
      <c r="N31" s="100"/>
    </row>
    <row r="32" spans="1:14">
      <c r="A32" s="124"/>
      <c r="B32" s="90" t="s">
        <v>21</v>
      </c>
      <c r="C32" s="87">
        <v>1363</v>
      </c>
      <c r="D32" s="88">
        <v>0</v>
      </c>
      <c r="E32" s="91">
        <f t="shared" si="11"/>
        <v>1363</v>
      </c>
      <c r="F32" s="113">
        <v>18.5</v>
      </c>
      <c r="G32" s="93">
        <f t="shared" si="9"/>
        <v>73.675675675675677</v>
      </c>
      <c r="H32" s="93">
        <f t="shared" si="10"/>
        <v>73.675675675675677</v>
      </c>
      <c r="N32" s="100"/>
    </row>
    <row r="33" spans="1:14">
      <c r="A33" s="124"/>
      <c r="B33" s="90" t="s">
        <v>109</v>
      </c>
      <c r="C33" s="87">
        <v>485</v>
      </c>
      <c r="D33" s="88">
        <v>0</v>
      </c>
      <c r="E33" s="91">
        <f t="shared" si="11"/>
        <v>485</v>
      </c>
      <c r="F33" s="113">
        <v>6.5</v>
      </c>
      <c r="G33" s="93">
        <f t="shared" si="9"/>
        <v>74.615384615384613</v>
      </c>
      <c r="H33" s="93">
        <f t="shared" si="10"/>
        <v>74.615384615384613</v>
      </c>
    </row>
    <row r="34" spans="1:14">
      <c r="A34" s="124"/>
      <c r="B34" s="90" t="s">
        <v>110</v>
      </c>
      <c r="C34" s="87">
        <v>479</v>
      </c>
      <c r="D34" s="88">
        <v>0</v>
      </c>
      <c r="E34" s="91">
        <f t="shared" si="11"/>
        <v>479</v>
      </c>
      <c r="F34" s="113">
        <v>8.5</v>
      </c>
      <c r="G34" s="93">
        <f t="shared" si="9"/>
        <v>56.352941176470587</v>
      </c>
      <c r="H34" s="93">
        <f t="shared" si="10"/>
        <v>56.352941176470587</v>
      </c>
    </row>
    <row r="35" spans="1:14">
      <c r="A35" s="124"/>
      <c r="B35" s="90" t="s">
        <v>26</v>
      </c>
      <c r="C35" s="87">
        <v>1406</v>
      </c>
      <c r="D35" s="88">
        <v>0</v>
      </c>
      <c r="E35" s="91">
        <f t="shared" si="11"/>
        <v>1406</v>
      </c>
      <c r="F35" s="113">
        <v>21.5</v>
      </c>
      <c r="G35" s="93">
        <f t="shared" si="9"/>
        <v>65.395348837209298</v>
      </c>
      <c r="H35" s="93">
        <f t="shared" si="10"/>
        <v>65.395348837209298</v>
      </c>
      <c r="N35" s="100"/>
    </row>
    <row r="36" spans="1:14">
      <c r="A36" s="125"/>
      <c r="B36" s="94" t="s">
        <v>50</v>
      </c>
      <c r="C36" s="95">
        <f>SUM(C28:C35)</f>
        <v>6162</v>
      </c>
      <c r="D36" s="95">
        <f>SUM(D28:D35)</f>
        <v>342</v>
      </c>
      <c r="E36" s="95">
        <f>SUM(E28:E35)</f>
        <v>6504</v>
      </c>
      <c r="F36" s="121">
        <f>SUM(F28:F35)</f>
        <v>92.5</v>
      </c>
      <c r="G36" s="96">
        <f t="shared" si="9"/>
        <v>66.616216216216216</v>
      </c>
      <c r="H36" s="96">
        <f t="shared" si="10"/>
        <v>70.313513513513513</v>
      </c>
    </row>
    <row r="37" spans="1:14">
      <c r="A37" s="123" t="s">
        <v>51</v>
      </c>
      <c r="B37" s="103" t="s">
        <v>12</v>
      </c>
      <c r="C37" s="87">
        <v>732</v>
      </c>
      <c r="D37" s="88">
        <v>34</v>
      </c>
      <c r="E37" s="91">
        <f t="shared" ref="E37:E41" si="12">C37+D37</f>
        <v>766</v>
      </c>
      <c r="F37" s="113">
        <v>15.5</v>
      </c>
      <c r="G37" s="99">
        <f t="shared" si="9"/>
        <v>47.225806451612904</v>
      </c>
      <c r="H37" s="99">
        <f t="shared" si="10"/>
        <v>49.41935483870968</v>
      </c>
    </row>
    <row r="38" spans="1:14">
      <c r="A38" s="124"/>
      <c r="B38" s="90" t="s">
        <v>22</v>
      </c>
      <c r="C38" s="87">
        <v>510</v>
      </c>
      <c r="D38" s="88">
        <v>1</v>
      </c>
      <c r="E38" s="91">
        <f t="shared" si="12"/>
        <v>511</v>
      </c>
      <c r="F38" s="113">
        <v>13</v>
      </c>
      <c r="G38" s="93">
        <f t="shared" si="9"/>
        <v>39.230769230769234</v>
      </c>
      <c r="H38" s="93">
        <f t="shared" si="10"/>
        <v>39.307692307692307</v>
      </c>
    </row>
    <row r="39" spans="1:14">
      <c r="A39" s="124"/>
      <c r="B39" s="90" t="s">
        <v>111</v>
      </c>
      <c r="C39" s="87">
        <v>0</v>
      </c>
      <c r="D39" s="88">
        <v>15</v>
      </c>
      <c r="E39" s="91">
        <f t="shared" si="12"/>
        <v>15</v>
      </c>
      <c r="F39" s="113">
        <v>1</v>
      </c>
      <c r="G39" s="93" t="str">
        <f t="shared" si="9"/>
        <v/>
      </c>
      <c r="H39" s="93">
        <f t="shared" si="10"/>
        <v>15</v>
      </c>
    </row>
    <row r="40" spans="1:14">
      <c r="A40" s="124"/>
      <c r="B40" s="90" t="s">
        <v>9</v>
      </c>
      <c r="C40" s="87">
        <v>388</v>
      </c>
      <c r="D40" s="88">
        <v>56</v>
      </c>
      <c r="E40" s="91">
        <f t="shared" si="12"/>
        <v>444</v>
      </c>
      <c r="F40" s="113">
        <v>9</v>
      </c>
      <c r="G40" s="93">
        <f t="shared" si="9"/>
        <v>43.111111111111114</v>
      </c>
      <c r="H40" s="93">
        <f t="shared" si="10"/>
        <v>49.333333333333336</v>
      </c>
    </row>
    <row r="41" spans="1:14">
      <c r="A41" s="124"/>
      <c r="B41" s="90" t="s">
        <v>11</v>
      </c>
      <c r="C41" s="87">
        <v>200</v>
      </c>
      <c r="D41" s="88">
        <v>50</v>
      </c>
      <c r="E41" s="91">
        <f t="shared" si="12"/>
        <v>250</v>
      </c>
      <c r="F41" s="113">
        <v>7</v>
      </c>
      <c r="G41" s="93">
        <f t="shared" si="9"/>
        <v>28.571428571428573</v>
      </c>
      <c r="H41" s="93">
        <f t="shared" si="10"/>
        <v>35.714285714285715</v>
      </c>
    </row>
    <row r="42" spans="1:14">
      <c r="A42" s="125"/>
      <c r="B42" s="94" t="s">
        <v>52</v>
      </c>
      <c r="C42" s="95">
        <f>SUM(C37:C41)</f>
        <v>1830</v>
      </c>
      <c r="D42" s="95">
        <f>SUM(D37:D41)</f>
        <v>156</v>
      </c>
      <c r="E42" s="95">
        <f>SUM(E37:E41)</f>
        <v>1986</v>
      </c>
      <c r="F42" s="121">
        <f>SUM(F37:F41)</f>
        <v>45.5</v>
      </c>
      <c r="G42" s="96">
        <f t="shared" si="9"/>
        <v>40.219780219780219</v>
      </c>
      <c r="H42" s="96">
        <f t="shared" si="10"/>
        <v>43.64835164835165</v>
      </c>
    </row>
    <row r="43" spans="1:14">
      <c r="A43" s="123" t="s">
        <v>86</v>
      </c>
      <c r="B43" s="103" t="s">
        <v>24</v>
      </c>
      <c r="C43" s="87">
        <v>510</v>
      </c>
      <c r="D43" s="88">
        <v>0</v>
      </c>
      <c r="E43" s="91">
        <f t="shared" ref="E43" si="13">C43+D43</f>
        <v>510</v>
      </c>
      <c r="F43" s="113">
        <v>14</v>
      </c>
      <c r="G43" s="99">
        <f t="shared" si="9"/>
        <v>36.428571428571431</v>
      </c>
      <c r="H43" s="99">
        <f t="shared" si="10"/>
        <v>36.428571428571431</v>
      </c>
    </row>
    <row r="44" spans="1:14">
      <c r="A44" s="125"/>
      <c r="B44" s="94" t="s">
        <v>53</v>
      </c>
      <c r="C44" s="95">
        <f>C43</f>
        <v>510</v>
      </c>
      <c r="D44" s="95"/>
      <c r="E44" s="95">
        <f>E43</f>
        <v>510</v>
      </c>
      <c r="F44" s="121">
        <f>F43</f>
        <v>14</v>
      </c>
      <c r="G44" s="96">
        <f t="shared" si="9"/>
        <v>36.428571428571431</v>
      </c>
      <c r="H44" s="96">
        <f t="shared" si="10"/>
        <v>36.428571428571431</v>
      </c>
    </row>
    <row r="45" spans="1:14">
      <c r="A45" s="123" t="s">
        <v>67</v>
      </c>
      <c r="B45" s="103" t="s">
        <v>32</v>
      </c>
      <c r="C45" s="87">
        <v>170</v>
      </c>
      <c r="D45" s="88">
        <v>0</v>
      </c>
      <c r="E45" s="91">
        <f t="shared" ref="E45:E56" si="14">C45+D45</f>
        <v>170</v>
      </c>
      <c r="F45" s="113">
        <v>7.5</v>
      </c>
      <c r="G45" s="99">
        <f t="shared" si="9"/>
        <v>22.666666666666668</v>
      </c>
      <c r="H45" s="99">
        <f t="shared" si="10"/>
        <v>22.666666666666668</v>
      </c>
    </row>
    <row r="46" spans="1:14">
      <c r="A46" s="124"/>
      <c r="B46" s="90" t="s">
        <v>17</v>
      </c>
      <c r="C46" s="87">
        <v>359</v>
      </c>
      <c r="D46" s="88">
        <v>0</v>
      </c>
      <c r="E46" s="91">
        <f t="shared" si="14"/>
        <v>359</v>
      </c>
      <c r="F46" s="113">
        <v>13</v>
      </c>
      <c r="G46" s="93">
        <f t="shared" si="9"/>
        <v>27.615384615384617</v>
      </c>
      <c r="H46" s="93">
        <f t="shared" si="10"/>
        <v>27.615384615384617</v>
      </c>
    </row>
    <row r="47" spans="1:14">
      <c r="A47" s="124"/>
      <c r="B47" s="90" t="s">
        <v>0</v>
      </c>
      <c r="C47" s="87">
        <v>147</v>
      </c>
      <c r="D47" s="88">
        <v>22</v>
      </c>
      <c r="E47" s="91">
        <f t="shared" si="14"/>
        <v>169</v>
      </c>
      <c r="F47" s="113">
        <v>6</v>
      </c>
      <c r="G47" s="93">
        <f t="shared" si="9"/>
        <v>24.5</v>
      </c>
      <c r="H47" s="93">
        <f t="shared" si="10"/>
        <v>28.166666666666668</v>
      </c>
    </row>
    <row r="48" spans="1:14">
      <c r="A48" s="124"/>
      <c r="B48" s="90" t="s">
        <v>102</v>
      </c>
      <c r="C48" s="87">
        <v>374</v>
      </c>
      <c r="D48" s="88">
        <v>60</v>
      </c>
      <c r="E48" s="91">
        <f t="shared" si="14"/>
        <v>434</v>
      </c>
      <c r="F48" s="113">
        <v>22.5</v>
      </c>
      <c r="G48" s="93">
        <f t="shared" si="9"/>
        <v>16.622222222222224</v>
      </c>
      <c r="H48" s="93">
        <f t="shared" si="10"/>
        <v>19.288888888888888</v>
      </c>
    </row>
    <row r="49" spans="1:14">
      <c r="A49" s="124"/>
      <c r="B49" s="90" t="s">
        <v>18</v>
      </c>
      <c r="C49" s="87">
        <v>57</v>
      </c>
      <c r="D49" s="88">
        <v>0</v>
      </c>
      <c r="E49" s="91">
        <f t="shared" si="14"/>
        <v>57</v>
      </c>
      <c r="F49" s="113">
        <v>7.5</v>
      </c>
      <c r="G49" s="93">
        <f t="shared" ref="G49" si="15">IF(F49&gt;0,IF(C49&gt;0,C49/F49,""),"")</f>
        <v>7.6</v>
      </c>
      <c r="H49" s="93">
        <f t="shared" ref="H49" si="16">IF(F49&gt;0,IF(E49&gt;0,E49/F49,""),"")</f>
        <v>7.6</v>
      </c>
    </row>
    <row r="50" spans="1:14">
      <c r="A50" s="124"/>
      <c r="B50" s="90" t="s">
        <v>3</v>
      </c>
      <c r="C50" s="87">
        <v>309</v>
      </c>
      <c r="D50" s="88">
        <v>18</v>
      </c>
      <c r="E50" s="91">
        <f t="shared" si="14"/>
        <v>327</v>
      </c>
      <c r="F50" s="113">
        <v>14</v>
      </c>
      <c r="G50" s="93">
        <f t="shared" si="9"/>
        <v>22.071428571428573</v>
      </c>
      <c r="H50" s="93">
        <f t="shared" si="10"/>
        <v>23.357142857142858</v>
      </c>
    </row>
    <row r="51" spans="1:14">
      <c r="A51" s="124"/>
      <c r="B51" s="90" t="s">
        <v>34</v>
      </c>
      <c r="C51" s="87">
        <v>236</v>
      </c>
      <c r="D51" s="88">
        <v>0</v>
      </c>
      <c r="E51" s="91">
        <f t="shared" si="14"/>
        <v>236</v>
      </c>
      <c r="F51" s="113">
        <v>12</v>
      </c>
      <c r="G51" s="93">
        <f t="shared" si="9"/>
        <v>19.666666666666668</v>
      </c>
      <c r="H51" s="93">
        <f t="shared" si="10"/>
        <v>19.666666666666668</v>
      </c>
    </row>
    <row r="52" spans="1:14">
      <c r="A52" s="124"/>
      <c r="B52" s="90" t="s">
        <v>28</v>
      </c>
      <c r="C52" s="87">
        <v>96</v>
      </c>
      <c r="D52" s="88">
        <v>0</v>
      </c>
      <c r="E52" s="91">
        <f t="shared" si="14"/>
        <v>96</v>
      </c>
      <c r="F52" s="113">
        <v>7.5</v>
      </c>
      <c r="G52" s="93">
        <f t="shared" si="9"/>
        <v>12.8</v>
      </c>
      <c r="H52" s="93">
        <f t="shared" si="10"/>
        <v>12.8</v>
      </c>
    </row>
    <row r="53" spans="1:14">
      <c r="A53" s="124"/>
      <c r="B53" s="90" t="s">
        <v>10</v>
      </c>
      <c r="C53" s="87">
        <v>281</v>
      </c>
      <c r="D53" s="88">
        <v>31</v>
      </c>
      <c r="E53" s="91">
        <f t="shared" si="14"/>
        <v>312</v>
      </c>
      <c r="F53" s="113">
        <v>11</v>
      </c>
      <c r="G53" s="93">
        <f t="shared" si="9"/>
        <v>25.545454545454547</v>
      </c>
      <c r="H53" s="93">
        <f t="shared" si="10"/>
        <v>28.363636363636363</v>
      </c>
    </row>
    <row r="54" spans="1:14">
      <c r="A54" s="124"/>
      <c r="B54" s="90" t="s">
        <v>91</v>
      </c>
      <c r="C54" s="87">
        <v>922</v>
      </c>
      <c r="D54" s="88">
        <v>31</v>
      </c>
      <c r="E54" s="91">
        <f t="shared" si="14"/>
        <v>953</v>
      </c>
      <c r="F54" s="113">
        <v>18</v>
      </c>
      <c r="G54" s="93">
        <f t="shared" si="9"/>
        <v>51.222222222222221</v>
      </c>
      <c r="H54" s="93">
        <f t="shared" si="10"/>
        <v>52.944444444444443</v>
      </c>
      <c r="N54" s="100"/>
    </row>
    <row r="55" spans="1:14">
      <c r="A55" s="124"/>
      <c r="B55" s="90" t="s">
        <v>90</v>
      </c>
      <c r="C55" s="87">
        <v>1064</v>
      </c>
      <c r="D55" s="88">
        <v>0</v>
      </c>
      <c r="E55" s="91">
        <f t="shared" si="14"/>
        <v>1064</v>
      </c>
      <c r="F55" s="113">
        <v>17</v>
      </c>
      <c r="G55" s="93">
        <f t="shared" si="9"/>
        <v>62.588235294117645</v>
      </c>
      <c r="H55" s="93">
        <f t="shared" si="10"/>
        <v>62.588235294117645</v>
      </c>
      <c r="N55" s="100"/>
    </row>
    <row r="56" spans="1:14">
      <c r="A56" s="124"/>
      <c r="B56" s="90" t="s">
        <v>60</v>
      </c>
      <c r="C56" s="87">
        <v>102</v>
      </c>
      <c r="D56" s="88">
        <v>0</v>
      </c>
      <c r="E56" s="91">
        <f t="shared" si="14"/>
        <v>102</v>
      </c>
      <c r="F56" s="113">
        <v>7</v>
      </c>
      <c r="G56" s="93">
        <f t="shared" si="9"/>
        <v>14.571428571428571</v>
      </c>
      <c r="H56" s="93">
        <f t="shared" si="10"/>
        <v>14.571428571428571</v>
      </c>
    </row>
    <row r="57" spans="1:14">
      <c r="A57" s="125"/>
      <c r="B57" s="94" t="s">
        <v>68</v>
      </c>
      <c r="C57" s="95">
        <f>SUM(C45:C56)</f>
        <v>4117</v>
      </c>
      <c r="D57" s="95">
        <f>SUM(D45:D56)</f>
        <v>162</v>
      </c>
      <c r="E57" s="95">
        <f>SUM(E45:E56)</f>
        <v>4279</v>
      </c>
      <c r="F57" s="121">
        <f>SUM(F45:F56)</f>
        <v>143</v>
      </c>
      <c r="G57" s="96">
        <f t="shared" si="9"/>
        <v>28.79020979020979</v>
      </c>
      <c r="H57" s="96">
        <f t="shared" si="10"/>
        <v>29.923076923076923</v>
      </c>
      <c r="N57" s="100"/>
    </row>
    <row r="58" spans="1:14">
      <c r="A58" s="123" t="s">
        <v>54</v>
      </c>
      <c r="B58" s="103" t="s">
        <v>13</v>
      </c>
      <c r="C58" s="87">
        <v>1063</v>
      </c>
      <c r="D58" s="88">
        <v>83</v>
      </c>
      <c r="E58" s="91">
        <f t="shared" ref="E58:E64" si="17">C58+D58</f>
        <v>1146</v>
      </c>
      <c r="F58" s="113">
        <v>28.5</v>
      </c>
      <c r="G58" s="99">
        <f t="shared" si="9"/>
        <v>37.298245614035089</v>
      </c>
      <c r="H58" s="99">
        <f t="shared" si="10"/>
        <v>40.210526315789473</v>
      </c>
    </row>
    <row r="59" spans="1:14">
      <c r="A59" s="124"/>
      <c r="B59" s="90" t="s">
        <v>101</v>
      </c>
      <c r="C59" s="87">
        <v>353</v>
      </c>
      <c r="D59" s="88">
        <v>26</v>
      </c>
      <c r="E59" s="91">
        <f t="shared" si="17"/>
        <v>379</v>
      </c>
      <c r="F59" s="113">
        <v>17.5</v>
      </c>
      <c r="G59" s="93">
        <f t="shared" si="9"/>
        <v>20.171428571428571</v>
      </c>
      <c r="H59" s="93">
        <f t="shared" si="10"/>
        <v>21.657142857142858</v>
      </c>
      <c r="N59" s="100"/>
    </row>
    <row r="60" spans="1:14">
      <c r="A60" s="124"/>
      <c r="B60" s="90" t="s">
        <v>7</v>
      </c>
      <c r="C60" s="87">
        <v>1250</v>
      </c>
      <c r="D60" s="88">
        <v>100</v>
      </c>
      <c r="E60" s="91">
        <f t="shared" si="17"/>
        <v>1350</v>
      </c>
      <c r="F60" s="113">
        <v>16</v>
      </c>
      <c r="G60" s="93">
        <f t="shared" si="9"/>
        <v>78.125</v>
      </c>
      <c r="H60" s="93">
        <f t="shared" si="10"/>
        <v>84.375</v>
      </c>
    </row>
    <row r="61" spans="1:14">
      <c r="A61" s="124"/>
      <c r="B61" s="90" t="s">
        <v>23</v>
      </c>
      <c r="C61" s="87">
        <v>82</v>
      </c>
      <c r="D61" s="88">
        <v>0</v>
      </c>
      <c r="E61" s="91">
        <f t="shared" si="17"/>
        <v>82</v>
      </c>
      <c r="F61" s="113">
        <v>5</v>
      </c>
      <c r="G61" s="93">
        <f t="shared" si="9"/>
        <v>16.399999999999999</v>
      </c>
      <c r="H61" s="93">
        <f t="shared" si="10"/>
        <v>16.399999999999999</v>
      </c>
    </row>
    <row r="62" spans="1:14">
      <c r="A62" s="124"/>
      <c r="B62" s="90" t="s">
        <v>1</v>
      </c>
      <c r="C62" s="87">
        <v>723</v>
      </c>
      <c r="D62" s="88">
        <v>37</v>
      </c>
      <c r="E62" s="91">
        <f t="shared" si="17"/>
        <v>760</v>
      </c>
      <c r="F62" s="113">
        <v>13</v>
      </c>
      <c r="G62" s="93">
        <f t="shared" si="9"/>
        <v>55.615384615384613</v>
      </c>
      <c r="H62" s="93">
        <f t="shared" si="10"/>
        <v>58.46153846153846</v>
      </c>
    </row>
    <row r="63" spans="1:14">
      <c r="A63" s="124"/>
      <c r="B63" s="90" t="s">
        <v>8</v>
      </c>
      <c r="C63" s="87">
        <v>343</v>
      </c>
      <c r="D63" s="88">
        <v>57</v>
      </c>
      <c r="E63" s="91">
        <f t="shared" si="17"/>
        <v>400</v>
      </c>
      <c r="F63" s="113">
        <v>28.5</v>
      </c>
      <c r="G63" s="93">
        <f t="shared" si="9"/>
        <v>12.035087719298245</v>
      </c>
      <c r="H63" s="93">
        <f t="shared" si="10"/>
        <v>14.035087719298245</v>
      </c>
    </row>
    <row r="64" spans="1:14">
      <c r="A64" s="124"/>
      <c r="B64" s="90" t="s">
        <v>62</v>
      </c>
      <c r="C64" s="87">
        <v>160</v>
      </c>
      <c r="D64" s="88">
        <v>0</v>
      </c>
      <c r="E64" s="91">
        <f t="shared" si="17"/>
        <v>160</v>
      </c>
      <c r="F64" s="113">
        <v>14.5</v>
      </c>
      <c r="G64" s="93">
        <f t="shared" si="9"/>
        <v>11.03448275862069</v>
      </c>
      <c r="H64" s="93">
        <f t="shared" si="10"/>
        <v>11.03448275862069</v>
      </c>
    </row>
    <row r="65" spans="1:10">
      <c r="A65" s="125"/>
      <c r="B65" s="94" t="s">
        <v>55</v>
      </c>
      <c r="C65" s="95">
        <f>SUM(C58:C64)</f>
        <v>3974</v>
      </c>
      <c r="D65" s="95">
        <f>SUM(D58:D64)</f>
        <v>303</v>
      </c>
      <c r="E65" s="95">
        <f>SUM(E58:E64)</f>
        <v>4277</v>
      </c>
      <c r="F65" s="121">
        <f>SUM(F58:F64)</f>
        <v>123</v>
      </c>
      <c r="G65" s="96">
        <f t="shared" si="9"/>
        <v>32.308943089430898</v>
      </c>
      <c r="H65" s="96">
        <f t="shared" si="10"/>
        <v>34.772357723577237</v>
      </c>
    </row>
    <row r="66" spans="1:10">
      <c r="A66" s="105" t="s">
        <v>35</v>
      </c>
      <c r="B66" s="106"/>
      <c r="C66" s="107">
        <f>SUM(C13,C22,C27,C36,C42,C44,C57,C65)</f>
        <v>23979</v>
      </c>
      <c r="D66" s="107">
        <f>SUM(D13,D22,D27,D36,D42,D44,D57,D65)</f>
        <v>1961</v>
      </c>
      <c r="E66" s="107">
        <f>SUM(E13,E22,E27,E36,E42,E44,E57,E65)</f>
        <v>25940</v>
      </c>
      <c r="F66" s="122">
        <f>SUM(F13,F22,F27,F36,F42,F44,F57,F65)</f>
        <v>568</v>
      </c>
      <c r="G66" s="108">
        <f t="shared" si="9"/>
        <v>42.216549295774648</v>
      </c>
      <c r="H66" s="108">
        <f t="shared" si="10"/>
        <v>45.66901408450704</v>
      </c>
      <c r="J66" s="75"/>
    </row>
    <row r="67" spans="1:10">
      <c r="A67" s="69"/>
      <c r="B67" s="69"/>
      <c r="G67" s="109"/>
      <c r="H67" s="109"/>
      <c r="J67" s="75"/>
    </row>
    <row r="68" spans="1:10">
      <c r="A68" s="69" t="s">
        <v>37</v>
      </c>
      <c r="B68" s="69"/>
      <c r="C68" s="110"/>
      <c r="D68" s="110"/>
      <c r="E68" s="110"/>
      <c r="F68" s="110"/>
      <c r="G68" s="81"/>
      <c r="H68" s="81"/>
      <c r="J68" s="75"/>
    </row>
    <row r="69" spans="1:10">
      <c r="A69" s="69" t="s">
        <v>65</v>
      </c>
      <c r="B69" s="69"/>
      <c r="C69" s="69"/>
      <c r="D69" s="69"/>
      <c r="E69" s="69"/>
      <c r="F69" s="111"/>
      <c r="G69" s="81"/>
      <c r="H69" s="81"/>
      <c r="J69" s="75"/>
    </row>
    <row r="70" spans="1:10">
      <c r="A70" s="69" t="s">
        <v>61</v>
      </c>
      <c r="B70" s="69"/>
      <c r="C70" s="69"/>
      <c r="D70" s="69"/>
      <c r="E70" s="69"/>
      <c r="F70" s="70"/>
      <c r="G70" s="81"/>
      <c r="H70" s="81"/>
      <c r="J70" s="75"/>
    </row>
    <row r="71" spans="1:10">
      <c r="A71" s="69"/>
      <c r="B71" s="69"/>
      <c r="C71" s="69"/>
      <c r="D71" s="69"/>
      <c r="E71" s="69"/>
      <c r="F71" s="70"/>
      <c r="G71" s="81"/>
      <c r="H71" s="81"/>
      <c r="J71" s="75"/>
    </row>
    <row r="72" spans="1:10">
      <c r="A72" s="69"/>
      <c r="B72" s="69"/>
      <c r="C72" s="69"/>
      <c r="D72" s="69"/>
      <c r="E72" s="69"/>
      <c r="F72" s="69"/>
      <c r="G72" s="81"/>
      <c r="H72" s="81"/>
      <c r="J72" s="75"/>
    </row>
  </sheetData>
  <sortState xmlns:xlrd2="http://schemas.microsoft.com/office/spreadsheetml/2017/richdata2" ref="B7:H12">
    <sortCondition ref="B7:B12"/>
  </sortState>
  <mergeCells count="8">
    <mergeCell ref="A58:A65"/>
    <mergeCell ref="A45:A57"/>
    <mergeCell ref="A23:A27"/>
    <mergeCell ref="A7:A13"/>
    <mergeCell ref="A14:A22"/>
    <mergeCell ref="A28:A36"/>
    <mergeCell ref="A37:A42"/>
    <mergeCell ref="A43:A44"/>
  </mergeCells>
  <printOptions horizontalCentered="1"/>
  <pageMargins left="0.7" right="0.7" top="0.5" bottom="0.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21CE-BBDD-4873-8349-94CF96EF9760}">
  <sheetPr>
    <pageSetUpPr fitToPage="1"/>
  </sheetPr>
  <dimension ref="A1:N72"/>
  <sheetViews>
    <sheetView zoomScaleNormal="100" workbookViewId="0"/>
  </sheetViews>
  <sheetFormatPr defaultRowHeight="14.25"/>
  <cols>
    <col min="1" max="1" width="26.5" style="72" customWidth="1"/>
    <col min="2" max="2" width="35.640625" style="72" customWidth="1"/>
    <col min="3" max="3" width="15.78515625" style="72" customWidth="1"/>
    <col min="4" max="5" width="8.7109375" style="72" customWidth="1"/>
    <col min="6" max="6" width="14.2109375" style="72" customWidth="1"/>
    <col min="7" max="8" width="14.7109375" style="72" customWidth="1"/>
    <col min="10" max="10" width="43.92578125" style="72" customWidth="1"/>
    <col min="11" max="11" width="26.140625" style="72" bestFit="1" customWidth="1"/>
    <col min="12" max="12" width="31.35546875" style="72" bestFit="1" customWidth="1"/>
    <col min="13" max="13" width="5.35546875" style="72" bestFit="1" customWidth="1"/>
    <col min="14" max="16384" width="9.140625" style="72"/>
  </cols>
  <sheetData>
    <row r="1" spans="1:14">
      <c r="A1" s="69" t="s">
        <v>59</v>
      </c>
      <c r="B1" s="69"/>
      <c r="C1" s="70"/>
      <c r="D1" s="70"/>
      <c r="E1" s="70"/>
      <c r="F1" s="70"/>
      <c r="G1" s="71"/>
      <c r="H1" s="71">
        <v>45343</v>
      </c>
      <c r="J1" s="73" t="s">
        <v>92</v>
      </c>
    </row>
    <row r="2" spans="1:14">
      <c r="A2" s="69" t="s">
        <v>97</v>
      </c>
      <c r="B2" s="69"/>
      <c r="C2" s="70"/>
      <c r="D2" s="70"/>
      <c r="E2" s="70"/>
      <c r="F2" s="70"/>
      <c r="G2" s="74"/>
      <c r="H2" s="74"/>
      <c r="J2" s="75"/>
    </row>
    <row r="3" spans="1:14">
      <c r="A3" s="69"/>
      <c r="B3" s="69"/>
      <c r="C3" s="70"/>
      <c r="D3" s="70"/>
      <c r="E3" s="70"/>
      <c r="F3" s="70"/>
      <c r="G3" s="74"/>
      <c r="H3" s="74"/>
      <c r="J3" s="75"/>
    </row>
    <row r="4" spans="1:14" ht="18">
      <c r="A4" s="76" t="s">
        <v>112</v>
      </c>
      <c r="B4" s="77"/>
      <c r="E4" s="77"/>
      <c r="F4" s="78"/>
      <c r="G4" s="79"/>
      <c r="H4" s="79"/>
      <c r="J4" s="75"/>
    </row>
    <row r="5" spans="1:14">
      <c r="A5" s="69"/>
      <c r="B5" s="69"/>
      <c r="C5" s="69"/>
      <c r="D5" s="69"/>
      <c r="E5" s="80"/>
      <c r="F5" s="120"/>
      <c r="G5" s="81"/>
      <c r="H5" s="81"/>
      <c r="J5" s="75"/>
    </row>
    <row r="6" spans="1:14" ht="52.5">
      <c r="A6" s="82" t="s">
        <v>114</v>
      </c>
      <c r="B6" s="83" t="s">
        <v>115</v>
      </c>
      <c r="C6" s="84" t="s">
        <v>116</v>
      </c>
      <c r="D6" s="85" t="s">
        <v>117</v>
      </c>
      <c r="E6" s="84" t="s">
        <v>118</v>
      </c>
      <c r="F6" s="112" t="s">
        <v>100</v>
      </c>
      <c r="G6" s="84" t="s">
        <v>119</v>
      </c>
      <c r="H6" s="84" t="s">
        <v>120</v>
      </c>
      <c r="J6" s="75"/>
    </row>
    <row r="7" spans="1:14">
      <c r="A7" s="124" t="s">
        <v>43</v>
      </c>
      <c r="B7" s="86" t="s">
        <v>105</v>
      </c>
      <c r="C7" s="87">
        <v>280</v>
      </c>
      <c r="D7" s="88">
        <v>0</v>
      </c>
      <c r="E7" s="87">
        <f t="shared" ref="E7:E12" si="0">C7+D7</f>
        <v>280</v>
      </c>
      <c r="F7" s="113">
        <v>4</v>
      </c>
      <c r="G7" s="89">
        <f t="shared" ref="G7:G12" si="1">IF(F7&gt;0,IF(C7&gt;0,C7/F7,""),"")</f>
        <v>70</v>
      </c>
      <c r="H7" s="89">
        <f t="shared" ref="H7:H12" si="2">IF(F7&gt;0,IF(E7&gt;0,E7/F7,""),"")</f>
        <v>70</v>
      </c>
    </row>
    <row r="8" spans="1:14">
      <c r="A8" s="126"/>
      <c r="B8" s="90" t="s">
        <v>73</v>
      </c>
      <c r="C8" s="87">
        <v>0</v>
      </c>
      <c r="D8" s="88">
        <v>45</v>
      </c>
      <c r="E8" s="91">
        <f t="shared" si="0"/>
        <v>45</v>
      </c>
      <c r="F8" s="113">
        <v>0</v>
      </c>
      <c r="G8" s="93" t="str">
        <f t="shared" si="1"/>
        <v/>
      </c>
      <c r="H8" s="93" t="str">
        <f t="shared" si="2"/>
        <v/>
      </c>
    </row>
    <row r="9" spans="1:14">
      <c r="A9" s="126"/>
      <c r="B9" s="90" t="s">
        <v>104</v>
      </c>
      <c r="C9" s="87">
        <v>902</v>
      </c>
      <c r="D9" s="88">
        <v>0</v>
      </c>
      <c r="E9" s="91">
        <f t="shared" si="0"/>
        <v>902</v>
      </c>
      <c r="F9" s="113">
        <v>6</v>
      </c>
      <c r="G9" s="93">
        <f t="shared" si="1"/>
        <v>150.33333333333334</v>
      </c>
      <c r="H9" s="93">
        <f t="shared" si="2"/>
        <v>150.33333333333334</v>
      </c>
    </row>
    <row r="10" spans="1:14">
      <c r="A10" s="126"/>
      <c r="B10" s="90" t="s">
        <v>15</v>
      </c>
      <c r="C10" s="87">
        <v>317</v>
      </c>
      <c r="D10" s="88">
        <v>0</v>
      </c>
      <c r="E10" s="91">
        <f t="shared" si="0"/>
        <v>317</v>
      </c>
      <c r="F10" s="113">
        <v>8</v>
      </c>
      <c r="G10" s="93">
        <f t="shared" si="1"/>
        <v>39.625</v>
      </c>
      <c r="H10" s="93">
        <f t="shared" si="2"/>
        <v>39.625</v>
      </c>
    </row>
    <row r="11" spans="1:14">
      <c r="A11" s="126"/>
      <c r="B11" s="90" t="s">
        <v>103</v>
      </c>
      <c r="C11" s="87">
        <v>513</v>
      </c>
      <c r="D11" s="88">
        <v>15</v>
      </c>
      <c r="E11" s="91">
        <f t="shared" si="0"/>
        <v>528</v>
      </c>
      <c r="F11" s="113">
        <v>11</v>
      </c>
      <c r="G11" s="93">
        <f t="shared" si="1"/>
        <v>46.636363636363633</v>
      </c>
      <c r="H11" s="93">
        <f t="shared" si="2"/>
        <v>48</v>
      </c>
    </row>
    <row r="12" spans="1:14">
      <c r="A12" s="126"/>
      <c r="B12" s="90" t="s">
        <v>16</v>
      </c>
      <c r="C12" s="87">
        <v>172</v>
      </c>
      <c r="D12" s="88">
        <v>0</v>
      </c>
      <c r="E12" s="91">
        <f t="shared" si="0"/>
        <v>172</v>
      </c>
      <c r="F12" s="113">
        <v>4.5</v>
      </c>
      <c r="G12" s="93">
        <f t="shared" si="1"/>
        <v>38.222222222222221</v>
      </c>
      <c r="H12" s="93">
        <f t="shared" si="2"/>
        <v>38.222222222222221</v>
      </c>
    </row>
    <row r="13" spans="1:14">
      <c r="A13" s="127"/>
      <c r="B13" s="94" t="s">
        <v>44</v>
      </c>
      <c r="C13" s="95">
        <f>SUM(C7:C12)</f>
        <v>2184</v>
      </c>
      <c r="D13" s="95">
        <f>SUM(D7:D12)</f>
        <v>60</v>
      </c>
      <c r="E13" s="95">
        <f>SUM(E7:E12)</f>
        <v>2244</v>
      </c>
      <c r="F13" s="115">
        <f>SUM(F7:F12)</f>
        <v>33.5</v>
      </c>
      <c r="G13" s="96">
        <f t="shared" ref="G13:G22" si="3">IF(F13&gt;0,IF(C13&gt;0,C13/F13,""),"")</f>
        <v>65.194029850746276</v>
      </c>
      <c r="H13" s="96">
        <f t="shared" ref="H13:H14" si="4">IF(F13&gt;0,IF(E13&gt;0,E13/F13,""),"")</f>
        <v>66.985074626865668</v>
      </c>
      <c r="J13" s="75"/>
    </row>
    <row r="14" spans="1:14">
      <c r="A14" s="123" t="s">
        <v>45</v>
      </c>
      <c r="B14" s="90" t="s">
        <v>27</v>
      </c>
      <c r="C14" s="87">
        <v>632</v>
      </c>
      <c r="D14" s="88">
        <v>0</v>
      </c>
      <c r="E14" s="91">
        <f t="shared" ref="E14:E15" si="5">C14+D14</f>
        <v>632</v>
      </c>
      <c r="F14" s="113">
        <v>12.5</v>
      </c>
      <c r="G14" s="99">
        <f t="shared" si="3"/>
        <v>50.56</v>
      </c>
      <c r="H14" s="99">
        <f t="shared" si="4"/>
        <v>50.56</v>
      </c>
      <c r="N14" s="100"/>
    </row>
    <row r="15" spans="1:14">
      <c r="A15" s="124"/>
      <c r="B15" s="90" t="s">
        <v>108</v>
      </c>
      <c r="C15" s="87">
        <v>2</v>
      </c>
      <c r="D15" s="88">
        <v>0</v>
      </c>
      <c r="E15" s="91">
        <f t="shared" si="5"/>
        <v>2</v>
      </c>
      <c r="F15" s="113">
        <v>0</v>
      </c>
      <c r="G15" s="93" t="str">
        <f t="shared" si="3"/>
        <v/>
      </c>
      <c r="H15" s="93" t="s">
        <v>89</v>
      </c>
    </row>
    <row r="16" spans="1:14">
      <c r="A16" s="124"/>
      <c r="B16" s="90" t="s">
        <v>74</v>
      </c>
      <c r="C16" s="87">
        <v>0</v>
      </c>
      <c r="D16" s="88">
        <v>373</v>
      </c>
      <c r="E16" s="91">
        <f>C16+D16</f>
        <v>373</v>
      </c>
      <c r="F16" s="113">
        <v>0</v>
      </c>
      <c r="G16" s="93" t="str">
        <f t="shared" si="3"/>
        <v/>
      </c>
      <c r="H16" s="93" t="s">
        <v>89</v>
      </c>
    </row>
    <row r="17" spans="1:14">
      <c r="A17" s="124"/>
      <c r="B17" s="90" t="s">
        <v>4</v>
      </c>
      <c r="C17" s="87">
        <v>800</v>
      </c>
      <c r="D17" s="88">
        <v>0</v>
      </c>
      <c r="E17" s="91">
        <f t="shared" ref="E17:E21" si="6">C17+D17</f>
        <v>800</v>
      </c>
      <c r="F17" s="113">
        <v>12</v>
      </c>
      <c r="G17" s="93">
        <f t="shared" si="3"/>
        <v>66.666666666666671</v>
      </c>
      <c r="H17" s="93">
        <f t="shared" ref="H17:H22" si="7">IF(F17&gt;0,IF(E17&gt;0,E17/F17,""),"")</f>
        <v>66.666666666666671</v>
      </c>
    </row>
    <row r="18" spans="1:14">
      <c r="A18" s="124"/>
      <c r="B18" s="90" t="s">
        <v>30</v>
      </c>
      <c r="C18" s="87">
        <v>773</v>
      </c>
      <c r="D18" s="88">
        <v>0</v>
      </c>
      <c r="E18" s="91">
        <f t="shared" si="6"/>
        <v>773</v>
      </c>
      <c r="F18" s="113">
        <v>13</v>
      </c>
      <c r="G18" s="93">
        <f t="shared" si="3"/>
        <v>59.46153846153846</v>
      </c>
      <c r="H18" s="93">
        <f t="shared" si="7"/>
        <v>59.46153846153846</v>
      </c>
    </row>
    <row r="19" spans="1:14">
      <c r="A19" s="124"/>
      <c r="B19" s="90" t="s">
        <v>106</v>
      </c>
      <c r="C19" s="87">
        <v>1141</v>
      </c>
      <c r="D19" s="88">
        <v>0</v>
      </c>
      <c r="E19" s="91">
        <f t="shared" si="6"/>
        <v>1141</v>
      </c>
      <c r="F19" s="113">
        <v>16.5</v>
      </c>
      <c r="G19" s="93">
        <f t="shared" si="3"/>
        <v>69.151515151515156</v>
      </c>
      <c r="H19" s="93">
        <f t="shared" si="7"/>
        <v>69.151515151515156</v>
      </c>
    </row>
    <row r="20" spans="1:14">
      <c r="A20" s="124"/>
      <c r="B20" s="90" t="s">
        <v>29</v>
      </c>
      <c r="C20" s="87">
        <v>837</v>
      </c>
      <c r="D20" s="88">
        <v>0</v>
      </c>
      <c r="E20" s="91">
        <f t="shared" si="6"/>
        <v>837</v>
      </c>
      <c r="F20" s="113">
        <v>16.5</v>
      </c>
      <c r="G20" s="93">
        <f t="shared" si="3"/>
        <v>50.727272727272727</v>
      </c>
      <c r="H20" s="93">
        <f t="shared" si="7"/>
        <v>50.727272727272727</v>
      </c>
    </row>
    <row r="21" spans="1:14">
      <c r="A21" s="124"/>
      <c r="B21" s="90" t="s">
        <v>107</v>
      </c>
      <c r="C21" s="87">
        <v>378</v>
      </c>
      <c r="D21" s="88">
        <v>0</v>
      </c>
      <c r="E21" s="91">
        <f t="shared" si="6"/>
        <v>378</v>
      </c>
      <c r="F21" s="113">
        <v>10</v>
      </c>
      <c r="G21" s="93">
        <f t="shared" si="3"/>
        <v>37.799999999999997</v>
      </c>
      <c r="H21" s="93">
        <f t="shared" si="7"/>
        <v>37.799999999999997</v>
      </c>
    </row>
    <row r="22" spans="1:14">
      <c r="A22" s="125"/>
      <c r="B22" s="94" t="s">
        <v>46</v>
      </c>
      <c r="C22" s="95">
        <f>SUM(C14:C21)</f>
        <v>4563</v>
      </c>
      <c r="D22" s="95">
        <f>SUM(D14:D21)</f>
        <v>373</v>
      </c>
      <c r="E22" s="95">
        <f>SUM(E14:E21)</f>
        <v>4936</v>
      </c>
      <c r="F22" s="115">
        <f>SUM(F14:F21)</f>
        <v>80.5</v>
      </c>
      <c r="G22" s="96">
        <f t="shared" si="3"/>
        <v>56.683229813664596</v>
      </c>
      <c r="H22" s="96">
        <f t="shared" si="7"/>
        <v>61.316770186335404</v>
      </c>
    </row>
    <row r="23" spans="1:14">
      <c r="A23" s="123" t="s">
        <v>47</v>
      </c>
      <c r="B23" s="90" t="s">
        <v>75</v>
      </c>
      <c r="C23" s="87">
        <v>0</v>
      </c>
      <c r="D23" s="88">
        <v>498</v>
      </c>
      <c r="E23" s="91">
        <f t="shared" ref="E23:E26" si="8">C23+D23</f>
        <v>498</v>
      </c>
      <c r="F23" s="113">
        <v>12</v>
      </c>
      <c r="G23" s="93" t="s">
        <v>94</v>
      </c>
      <c r="H23" s="93">
        <v>24.375</v>
      </c>
    </row>
    <row r="24" spans="1:14">
      <c r="A24" s="124"/>
      <c r="B24" s="90" t="s">
        <v>76</v>
      </c>
      <c r="C24" s="87">
        <v>368</v>
      </c>
      <c r="D24" s="88">
        <v>0</v>
      </c>
      <c r="E24" s="91">
        <f t="shared" si="8"/>
        <v>368</v>
      </c>
      <c r="F24" s="113">
        <v>7.5</v>
      </c>
      <c r="G24" s="93">
        <f t="shared" ref="G24:G66" si="9">IF(F24&gt;0,IF(C24&gt;0,C24/F24,""),"")</f>
        <v>49.06666666666667</v>
      </c>
      <c r="H24" s="93">
        <f t="shared" ref="H24:H66" si="10">IF(F24&gt;0,IF(E24&gt;0,E24/F24,""),"")</f>
        <v>49.06666666666667</v>
      </c>
    </row>
    <row r="25" spans="1:14">
      <c r="A25" s="124"/>
      <c r="B25" s="90" t="s">
        <v>77</v>
      </c>
      <c r="C25" s="87">
        <v>0</v>
      </c>
      <c r="D25" s="88">
        <v>97</v>
      </c>
      <c r="E25" s="91">
        <f t="shared" si="8"/>
        <v>97</v>
      </c>
      <c r="F25" s="113">
        <v>3.5</v>
      </c>
      <c r="G25" s="93" t="str">
        <f t="shared" si="9"/>
        <v/>
      </c>
      <c r="H25" s="93">
        <f t="shared" si="10"/>
        <v>27.714285714285715</v>
      </c>
    </row>
    <row r="26" spans="1:14">
      <c r="A26" s="124"/>
      <c r="B26" s="90" t="s">
        <v>33</v>
      </c>
      <c r="C26" s="87">
        <v>509</v>
      </c>
      <c r="D26" s="88">
        <v>0</v>
      </c>
      <c r="E26" s="91">
        <f t="shared" si="8"/>
        <v>509</v>
      </c>
      <c r="F26" s="113">
        <v>9.5</v>
      </c>
      <c r="G26" s="93">
        <f t="shared" si="9"/>
        <v>53.578947368421055</v>
      </c>
      <c r="H26" s="93">
        <f t="shared" si="10"/>
        <v>53.578947368421055</v>
      </c>
    </row>
    <row r="27" spans="1:14">
      <c r="A27" s="125"/>
      <c r="B27" s="94" t="s">
        <v>48</v>
      </c>
      <c r="C27" s="95">
        <f>SUM(C23:C26)</f>
        <v>877</v>
      </c>
      <c r="D27" s="95">
        <f>SUM(D23:D26)</f>
        <v>595</v>
      </c>
      <c r="E27" s="95">
        <f>SUM(E23:E26)</f>
        <v>1472</v>
      </c>
      <c r="F27" s="115">
        <f>SUM(F23:F26)</f>
        <v>32.5</v>
      </c>
      <c r="G27" s="96">
        <f t="shared" si="9"/>
        <v>26.984615384615385</v>
      </c>
      <c r="H27" s="96">
        <f t="shared" si="10"/>
        <v>45.292307692307695</v>
      </c>
    </row>
    <row r="28" spans="1:14">
      <c r="A28" s="123" t="s">
        <v>49</v>
      </c>
      <c r="B28" s="103" t="s">
        <v>19</v>
      </c>
      <c r="C28" s="87">
        <v>725</v>
      </c>
      <c r="D28" s="88">
        <v>0</v>
      </c>
      <c r="E28" s="91">
        <f t="shared" ref="E28:E35" si="11">C28+D28</f>
        <v>725</v>
      </c>
      <c r="F28" s="113">
        <v>7.5</v>
      </c>
      <c r="G28" s="99">
        <f t="shared" si="9"/>
        <v>96.666666666666671</v>
      </c>
      <c r="H28" s="99">
        <f t="shared" si="10"/>
        <v>96.666666666666671</v>
      </c>
    </row>
    <row r="29" spans="1:14">
      <c r="A29" s="124"/>
      <c r="B29" s="86" t="s">
        <v>78</v>
      </c>
      <c r="C29" s="87">
        <v>0</v>
      </c>
      <c r="D29" s="88">
        <v>354</v>
      </c>
      <c r="E29" s="91">
        <f t="shared" si="11"/>
        <v>354</v>
      </c>
      <c r="F29" s="113">
        <v>0</v>
      </c>
      <c r="G29" s="89" t="str">
        <f t="shared" si="9"/>
        <v/>
      </c>
      <c r="H29" s="89" t="str">
        <f t="shared" si="10"/>
        <v/>
      </c>
    </row>
    <row r="30" spans="1:14">
      <c r="A30" s="124"/>
      <c r="B30" s="90" t="s">
        <v>31</v>
      </c>
      <c r="C30" s="87">
        <v>364</v>
      </c>
      <c r="D30" s="88">
        <v>0</v>
      </c>
      <c r="E30" s="91">
        <f t="shared" si="11"/>
        <v>364</v>
      </c>
      <c r="F30" s="113">
        <v>9.5</v>
      </c>
      <c r="G30" s="93">
        <f t="shared" si="9"/>
        <v>38.315789473684212</v>
      </c>
      <c r="H30" s="93">
        <f t="shared" si="10"/>
        <v>38.315789473684212</v>
      </c>
    </row>
    <row r="31" spans="1:14">
      <c r="A31" s="124"/>
      <c r="B31" s="90" t="s">
        <v>20</v>
      </c>
      <c r="C31" s="87">
        <v>1425</v>
      </c>
      <c r="D31" s="88">
        <v>1</v>
      </c>
      <c r="E31" s="91">
        <f t="shared" si="11"/>
        <v>1426</v>
      </c>
      <c r="F31" s="113">
        <v>23</v>
      </c>
      <c r="G31" s="93">
        <f t="shared" si="9"/>
        <v>61.956521739130437</v>
      </c>
      <c r="H31" s="93">
        <f t="shared" si="10"/>
        <v>62</v>
      </c>
      <c r="N31" s="100"/>
    </row>
    <row r="32" spans="1:14">
      <c r="A32" s="124"/>
      <c r="B32" s="90" t="s">
        <v>21</v>
      </c>
      <c r="C32" s="87">
        <v>1320</v>
      </c>
      <c r="D32" s="88">
        <v>0</v>
      </c>
      <c r="E32" s="91">
        <f t="shared" si="11"/>
        <v>1320</v>
      </c>
      <c r="F32" s="113">
        <v>19</v>
      </c>
      <c r="G32" s="93">
        <f t="shared" si="9"/>
        <v>69.473684210526315</v>
      </c>
      <c r="H32" s="93">
        <f t="shared" si="10"/>
        <v>69.473684210526315</v>
      </c>
      <c r="N32" s="100"/>
    </row>
    <row r="33" spans="1:14">
      <c r="A33" s="124"/>
      <c r="B33" s="90" t="s">
        <v>109</v>
      </c>
      <c r="C33" s="87">
        <v>424</v>
      </c>
      <c r="D33" s="88">
        <v>0</v>
      </c>
      <c r="E33" s="91">
        <f t="shared" si="11"/>
        <v>424</v>
      </c>
      <c r="F33" s="113">
        <v>6.5</v>
      </c>
      <c r="G33" s="93">
        <f t="shared" si="9"/>
        <v>65.230769230769226</v>
      </c>
      <c r="H33" s="93">
        <f t="shared" si="10"/>
        <v>65.230769230769226</v>
      </c>
    </row>
    <row r="34" spans="1:14">
      <c r="A34" s="124"/>
      <c r="B34" s="90" t="s">
        <v>110</v>
      </c>
      <c r="C34" s="87">
        <v>383</v>
      </c>
      <c r="D34" s="88">
        <v>0</v>
      </c>
      <c r="E34" s="91">
        <f t="shared" si="11"/>
        <v>383</v>
      </c>
      <c r="F34" s="113">
        <v>8.5</v>
      </c>
      <c r="G34" s="93">
        <f t="shared" si="9"/>
        <v>45.058823529411768</v>
      </c>
      <c r="H34" s="93">
        <f t="shared" si="10"/>
        <v>45.058823529411768</v>
      </c>
    </row>
    <row r="35" spans="1:14">
      <c r="A35" s="124"/>
      <c r="B35" s="90" t="s">
        <v>26</v>
      </c>
      <c r="C35" s="87">
        <v>1353</v>
      </c>
      <c r="D35" s="88">
        <v>0</v>
      </c>
      <c r="E35" s="91">
        <f t="shared" si="11"/>
        <v>1353</v>
      </c>
      <c r="F35" s="113">
        <v>21.5</v>
      </c>
      <c r="G35" s="93">
        <f t="shared" si="9"/>
        <v>62.930232558139537</v>
      </c>
      <c r="H35" s="93">
        <f t="shared" si="10"/>
        <v>62.930232558139537</v>
      </c>
      <c r="N35" s="100"/>
    </row>
    <row r="36" spans="1:14">
      <c r="A36" s="125"/>
      <c r="B36" s="94" t="s">
        <v>50</v>
      </c>
      <c r="C36" s="95">
        <f>SUM(C28:C35)</f>
        <v>5994</v>
      </c>
      <c r="D36" s="95">
        <f>SUM(D28:D35)</f>
        <v>355</v>
      </c>
      <c r="E36" s="95">
        <f>SUM(E28:E35)</f>
        <v>6349</v>
      </c>
      <c r="F36" s="115">
        <f>SUM(F28:F35)</f>
        <v>95.5</v>
      </c>
      <c r="G36" s="96">
        <f t="shared" si="9"/>
        <v>62.764397905759161</v>
      </c>
      <c r="H36" s="96">
        <f t="shared" si="10"/>
        <v>66.481675392670155</v>
      </c>
    </row>
    <row r="37" spans="1:14">
      <c r="A37" s="123" t="s">
        <v>51</v>
      </c>
      <c r="B37" s="103" t="s">
        <v>12</v>
      </c>
      <c r="C37" s="87">
        <v>676</v>
      </c>
      <c r="D37" s="88">
        <v>40</v>
      </c>
      <c r="E37" s="91">
        <f t="shared" ref="E37:E41" si="12">C37+D37</f>
        <v>716</v>
      </c>
      <c r="F37" s="113">
        <v>15.5</v>
      </c>
      <c r="G37" s="99">
        <f t="shared" si="9"/>
        <v>43.612903225806448</v>
      </c>
      <c r="H37" s="99">
        <f t="shared" si="10"/>
        <v>46.193548387096776</v>
      </c>
    </row>
    <row r="38" spans="1:14">
      <c r="A38" s="124"/>
      <c r="B38" s="90" t="s">
        <v>22</v>
      </c>
      <c r="C38" s="87">
        <v>531</v>
      </c>
      <c r="D38" s="88">
        <v>0</v>
      </c>
      <c r="E38" s="91">
        <f t="shared" si="12"/>
        <v>531</v>
      </c>
      <c r="F38" s="113">
        <v>12</v>
      </c>
      <c r="G38" s="93">
        <f t="shared" si="9"/>
        <v>44.25</v>
      </c>
      <c r="H38" s="93">
        <f t="shared" si="10"/>
        <v>44.25</v>
      </c>
    </row>
    <row r="39" spans="1:14">
      <c r="A39" s="124"/>
      <c r="B39" s="90" t="s">
        <v>111</v>
      </c>
      <c r="C39" s="87">
        <v>0</v>
      </c>
      <c r="D39" s="88">
        <v>10</v>
      </c>
      <c r="E39" s="91">
        <f t="shared" si="12"/>
        <v>10</v>
      </c>
      <c r="F39" s="113">
        <v>1</v>
      </c>
      <c r="G39" s="93" t="str">
        <f t="shared" si="9"/>
        <v/>
      </c>
      <c r="H39" s="93">
        <f t="shared" si="10"/>
        <v>10</v>
      </c>
    </row>
    <row r="40" spans="1:14">
      <c r="A40" s="124"/>
      <c r="B40" s="90" t="s">
        <v>9</v>
      </c>
      <c r="C40" s="87">
        <v>334</v>
      </c>
      <c r="D40" s="88">
        <v>62</v>
      </c>
      <c r="E40" s="91">
        <f t="shared" si="12"/>
        <v>396</v>
      </c>
      <c r="F40" s="113">
        <v>7.5</v>
      </c>
      <c r="G40" s="93">
        <f t="shared" si="9"/>
        <v>44.533333333333331</v>
      </c>
      <c r="H40" s="93">
        <f t="shared" si="10"/>
        <v>52.8</v>
      </c>
    </row>
    <row r="41" spans="1:14">
      <c r="A41" s="124"/>
      <c r="B41" s="90" t="s">
        <v>11</v>
      </c>
      <c r="C41" s="87">
        <v>190</v>
      </c>
      <c r="D41" s="88">
        <v>56</v>
      </c>
      <c r="E41" s="91">
        <f t="shared" si="12"/>
        <v>246</v>
      </c>
      <c r="F41" s="113">
        <v>6</v>
      </c>
      <c r="G41" s="93">
        <f t="shared" si="9"/>
        <v>31.666666666666668</v>
      </c>
      <c r="H41" s="93">
        <f t="shared" si="10"/>
        <v>41</v>
      </c>
    </row>
    <row r="42" spans="1:14">
      <c r="A42" s="125"/>
      <c r="B42" s="94" t="s">
        <v>52</v>
      </c>
      <c r="C42" s="95">
        <f>SUM(C37:C41)</f>
        <v>1731</v>
      </c>
      <c r="D42" s="95">
        <f>SUM(D37:D41)</f>
        <v>168</v>
      </c>
      <c r="E42" s="95">
        <f>SUM(E37:E41)</f>
        <v>1899</v>
      </c>
      <c r="F42" s="115">
        <f>SUM(F37:F41)</f>
        <v>42</v>
      </c>
      <c r="G42" s="96">
        <f t="shared" si="9"/>
        <v>41.214285714285715</v>
      </c>
      <c r="H42" s="96">
        <f t="shared" si="10"/>
        <v>45.214285714285715</v>
      </c>
    </row>
    <row r="43" spans="1:14">
      <c r="A43" s="123" t="s">
        <v>86</v>
      </c>
      <c r="B43" s="103" t="s">
        <v>24</v>
      </c>
      <c r="C43" s="87">
        <v>609</v>
      </c>
      <c r="D43" s="88">
        <v>0</v>
      </c>
      <c r="E43" s="91">
        <f t="shared" ref="E43" si="13">C43+D43</f>
        <v>609</v>
      </c>
      <c r="F43" s="113">
        <v>16</v>
      </c>
      <c r="G43" s="99">
        <f t="shared" si="9"/>
        <v>38.0625</v>
      </c>
      <c r="H43" s="99">
        <f t="shared" si="10"/>
        <v>38.0625</v>
      </c>
    </row>
    <row r="44" spans="1:14">
      <c r="A44" s="125"/>
      <c r="B44" s="94" t="s">
        <v>53</v>
      </c>
      <c r="C44" s="95">
        <f>C43</f>
        <v>609</v>
      </c>
      <c r="D44" s="95"/>
      <c r="E44" s="95">
        <f>E43</f>
        <v>609</v>
      </c>
      <c r="F44" s="115">
        <f>SUM(F43)</f>
        <v>16</v>
      </c>
      <c r="G44" s="96">
        <f t="shared" si="9"/>
        <v>38.0625</v>
      </c>
      <c r="H44" s="96">
        <f t="shared" si="10"/>
        <v>38.0625</v>
      </c>
    </row>
    <row r="45" spans="1:14">
      <c r="A45" s="104" t="s">
        <v>67</v>
      </c>
      <c r="B45" s="103" t="s">
        <v>32</v>
      </c>
      <c r="C45" s="87">
        <v>200</v>
      </c>
      <c r="D45" s="88">
        <v>0</v>
      </c>
      <c r="E45" s="91">
        <f t="shared" ref="E45:E56" si="14">C45+D45</f>
        <v>200</v>
      </c>
      <c r="F45" s="113">
        <v>7.5</v>
      </c>
      <c r="G45" s="99">
        <f t="shared" si="9"/>
        <v>26.666666666666668</v>
      </c>
      <c r="H45" s="99">
        <f t="shared" si="10"/>
        <v>26.666666666666668</v>
      </c>
    </row>
    <row r="46" spans="1:14">
      <c r="A46" s="101"/>
      <c r="B46" s="90" t="s">
        <v>17</v>
      </c>
      <c r="C46" s="87">
        <v>447</v>
      </c>
      <c r="D46" s="88">
        <v>0</v>
      </c>
      <c r="E46" s="91">
        <f t="shared" si="14"/>
        <v>447</v>
      </c>
      <c r="F46" s="113">
        <v>10.5</v>
      </c>
      <c r="G46" s="93">
        <f t="shared" si="9"/>
        <v>42.571428571428569</v>
      </c>
      <c r="H46" s="93">
        <f t="shared" si="10"/>
        <v>42.571428571428569</v>
      </c>
    </row>
    <row r="47" spans="1:14">
      <c r="A47" s="101"/>
      <c r="B47" s="90" t="s">
        <v>0</v>
      </c>
      <c r="C47" s="87">
        <v>166</v>
      </c>
      <c r="D47" s="88">
        <v>19</v>
      </c>
      <c r="E47" s="91">
        <f t="shared" si="14"/>
        <v>185</v>
      </c>
      <c r="F47" s="113">
        <v>6</v>
      </c>
      <c r="G47" s="93">
        <f t="shared" si="9"/>
        <v>27.666666666666668</v>
      </c>
      <c r="H47" s="93">
        <f t="shared" si="10"/>
        <v>30.833333333333332</v>
      </c>
    </row>
    <row r="48" spans="1:14">
      <c r="A48" s="101"/>
      <c r="B48" s="90" t="s">
        <v>102</v>
      </c>
      <c r="C48" s="87">
        <v>447</v>
      </c>
      <c r="D48" s="88">
        <v>63</v>
      </c>
      <c r="E48" s="91">
        <f t="shared" si="14"/>
        <v>510</v>
      </c>
      <c r="F48" s="113">
        <v>23</v>
      </c>
      <c r="G48" s="93">
        <f t="shared" si="9"/>
        <v>19.434782608695652</v>
      </c>
      <c r="H48" s="93">
        <f t="shared" si="10"/>
        <v>22.173913043478262</v>
      </c>
    </row>
    <row r="49" spans="1:14">
      <c r="A49" s="101"/>
      <c r="B49" s="90" t="s">
        <v>18</v>
      </c>
      <c r="C49" s="87">
        <v>63</v>
      </c>
      <c r="D49" s="88">
        <v>0</v>
      </c>
      <c r="E49" s="91">
        <f t="shared" si="14"/>
        <v>63</v>
      </c>
      <c r="F49" s="113">
        <v>7.5</v>
      </c>
      <c r="G49" s="93">
        <f t="shared" ref="G49" si="15">IF(F49&gt;0,IF(C49&gt;0,C49/F49,""),"")</f>
        <v>8.4</v>
      </c>
      <c r="H49" s="93">
        <f t="shared" ref="H49" si="16">IF(F49&gt;0,IF(E49&gt;0,E49/F49,""),"")</f>
        <v>8.4</v>
      </c>
    </row>
    <row r="50" spans="1:14">
      <c r="A50" s="101"/>
      <c r="B50" s="90" t="s">
        <v>3</v>
      </c>
      <c r="C50" s="87">
        <v>350</v>
      </c>
      <c r="D50" s="88">
        <v>15</v>
      </c>
      <c r="E50" s="91">
        <f t="shared" si="14"/>
        <v>365</v>
      </c>
      <c r="F50" s="113">
        <v>13</v>
      </c>
      <c r="G50" s="93">
        <f t="shared" si="9"/>
        <v>26.923076923076923</v>
      </c>
      <c r="H50" s="93">
        <f t="shared" si="10"/>
        <v>28.076923076923077</v>
      </c>
    </row>
    <row r="51" spans="1:14">
      <c r="A51" s="101"/>
      <c r="B51" s="90" t="s">
        <v>34</v>
      </c>
      <c r="C51" s="87">
        <v>225</v>
      </c>
      <c r="D51" s="88">
        <v>0</v>
      </c>
      <c r="E51" s="91">
        <f t="shared" si="14"/>
        <v>225</v>
      </c>
      <c r="F51" s="113">
        <v>9</v>
      </c>
      <c r="G51" s="93">
        <f t="shared" si="9"/>
        <v>25</v>
      </c>
      <c r="H51" s="93">
        <f t="shared" si="10"/>
        <v>25</v>
      </c>
    </row>
    <row r="52" spans="1:14">
      <c r="A52" s="101"/>
      <c r="B52" s="90" t="s">
        <v>28</v>
      </c>
      <c r="C52" s="87">
        <v>109</v>
      </c>
      <c r="D52" s="88">
        <v>0</v>
      </c>
      <c r="E52" s="91">
        <f t="shared" si="14"/>
        <v>109</v>
      </c>
      <c r="F52" s="113">
        <v>7.5</v>
      </c>
      <c r="G52" s="93">
        <f t="shared" si="9"/>
        <v>14.533333333333333</v>
      </c>
      <c r="H52" s="93">
        <f t="shared" si="10"/>
        <v>14.533333333333333</v>
      </c>
    </row>
    <row r="53" spans="1:14">
      <c r="A53" s="101"/>
      <c r="B53" s="90" t="s">
        <v>10</v>
      </c>
      <c r="C53" s="87">
        <v>353</v>
      </c>
      <c r="D53" s="88">
        <v>31</v>
      </c>
      <c r="E53" s="91">
        <f t="shared" si="14"/>
        <v>384</v>
      </c>
      <c r="F53" s="113">
        <v>12.5</v>
      </c>
      <c r="G53" s="93">
        <f t="shared" si="9"/>
        <v>28.24</v>
      </c>
      <c r="H53" s="93">
        <f t="shared" si="10"/>
        <v>30.72</v>
      </c>
    </row>
    <row r="54" spans="1:14">
      <c r="A54" s="101"/>
      <c r="B54" s="90" t="s">
        <v>91</v>
      </c>
      <c r="C54" s="87">
        <v>1104</v>
      </c>
      <c r="D54" s="88">
        <v>30</v>
      </c>
      <c r="E54" s="91">
        <f t="shared" si="14"/>
        <v>1134</v>
      </c>
      <c r="F54" s="113">
        <v>18</v>
      </c>
      <c r="G54" s="93">
        <f t="shared" si="9"/>
        <v>61.333333333333336</v>
      </c>
      <c r="H54" s="93">
        <f t="shared" si="10"/>
        <v>63</v>
      </c>
      <c r="N54" s="100"/>
    </row>
    <row r="55" spans="1:14">
      <c r="A55" s="101"/>
      <c r="B55" s="90" t="s">
        <v>90</v>
      </c>
      <c r="C55" s="87">
        <v>1152</v>
      </c>
      <c r="D55" s="88">
        <v>0</v>
      </c>
      <c r="E55" s="91">
        <f t="shared" si="14"/>
        <v>1152</v>
      </c>
      <c r="F55" s="113">
        <v>16.5</v>
      </c>
      <c r="G55" s="93">
        <f t="shared" si="9"/>
        <v>69.818181818181813</v>
      </c>
      <c r="H55" s="93">
        <f t="shared" si="10"/>
        <v>69.818181818181813</v>
      </c>
      <c r="N55" s="100"/>
    </row>
    <row r="56" spans="1:14">
      <c r="A56" s="101"/>
      <c r="B56" s="90" t="s">
        <v>60</v>
      </c>
      <c r="C56" s="87">
        <v>99</v>
      </c>
      <c r="D56" s="88">
        <v>0</v>
      </c>
      <c r="E56" s="91">
        <f t="shared" si="14"/>
        <v>99</v>
      </c>
      <c r="F56" s="113">
        <v>6.5</v>
      </c>
      <c r="G56" s="93">
        <f t="shared" si="9"/>
        <v>15.23076923076923</v>
      </c>
      <c r="H56" s="93">
        <f t="shared" si="10"/>
        <v>15.23076923076923</v>
      </c>
    </row>
    <row r="57" spans="1:14">
      <c r="A57" s="102"/>
      <c r="B57" s="94" t="s">
        <v>68</v>
      </c>
      <c r="C57" s="95">
        <f>SUM(C45:C56)</f>
        <v>4715</v>
      </c>
      <c r="D57" s="95">
        <f>SUM(D45:D56)</f>
        <v>158</v>
      </c>
      <c r="E57" s="95">
        <f>SUM(E45:E56)</f>
        <v>4873</v>
      </c>
      <c r="F57" s="115">
        <f>SUM(F45:F56)</f>
        <v>137.5</v>
      </c>
      <c r="G57" s="96">
        <f t="shared" si="9"/>
        <v>34.290909090909089</v>
      </c>
      <c r="H57" s="96">
        <f t="shared" si="10"/>
        <v>35.44</v>
      </c>
      <c r="N57" s="100"/>
    </row>
    <row r="58" spans="1:14">
      <c r="A58" s="123" t="s">
        <v>54</v>
      </c>
      <c r="B58" s="103" t="s">
        <v>13</v>
      </c>
      <c r="C58" s="87">
        <v>1152</v>
      </c>
      <c r="D58" s="88">
        <v>76</v>
      </c>
      <c r="E58" s="91">
        <f t="shared" ref="E58:E64" si="17">C58+D58</f>
        <v>1228</v>
      </c>
      <c r="F58" s="113">
        <v>28.5</v>
      </c>
      <c r="G58" s="99">
        <f t="shared" si="9"/>
        <v>40.421052631578945</v>
      </c>
      <c r="H58" s="99">
        <f t="shared" si="10"/>
        <v>43.087719298245617</v>
      </c>
    </row>
    <row r="59" spans="1:14">
      <c r="A59" s="124"/>
      <c r="B59" s="90" t="s">
        <v>101</v>
      </c>
      <c r="C59" s="87">
        <v>404</v>
      </c>
      <c r="D59" s="88">
        <v>25</v>
      </c>
      <c r="E59" s="91">
        <f t="shared" si="17"/>
        <v>429</v>
      </c>
      <c r="F59" s="113">
        <v>17</v>
      </c>
      <c r="G59" s="93">
        <f t="shared" si="9"/>
        <v>23.764705882352942</v>
      </c>
      <c r="H59" s="93">
        <f t="shared" si="10"/>
        <v>25.235294117647058</v>
      </c>
      <c r="N59" s="100"/>
    </row>
    <row r="60" spans="1:14">
      <c r="A60" s="124"/>
      <c r="B60" s="90" t="s">
        <v>7</v>
      </c>
      <c r="C60" s="87">
        <v>1249</v>
      </c>
      <c r="D60" s="88">
        <v>76</v>
      </c>
      <c r="E60" s="91">
        <f t="shared" si="17"/>
        <v>1325</v>
      </c>
      <c r="F60" s="113">
        <v>16</v>
      </c>
      <c r="G60" s="93">
        <f t="shared" si="9"/>
        <v>78.0625</v>
      </c>
      <c r="H60" s="93">
        <f t="shared" si="10"/>
        <v>82.8125</v>
      </c>
    </row>
    <row r="61" spans="1:14">
      <c r="A61" s="124"/>
      <c r="B61" s="90" t="s">
        <v>23</v>
      </c>
      <c r="C61" s="87">
        <v>84</v>
      </c>
      <c r="D61" s="88">
        <v>0</v>
      </c>
      <c r="E61" s="91">
        <f t="shared" si="17"/>
        <v>84</v>
      </c>
      <c r="F61" s="113">
        <v>5</v>
      </c>
      <c r="G61" s="93">
        <f t="shared" si="9"/>
        <v>16.8</v>
      </c>
      <c r="H61" s="93">
        <f t="shared" si="10"/>
        <v>16.8</v>
      </c>
    </row>
    <row r="62" spans="1:14">
      <c r="A62" s="124"/>
      <c r="B62" s="90" t="s">
        <v>1</v>
      </c>
      <c r="C62" s="87">
        <v>691</v>
      </c>
      <c r="D62" s="88">
        <v>40</v>
      </c>
      <c r="E62" s="91">
        <f t="shared" si="17"/>
        <v>731</v>
      </c>
      <c r="F62" s="113">
        <v>13</v>
      </c>
      <c r="G62" s="93">
        <f t="shared" si="9"/>
        <v>53.153846153846153</v>
      </c>
      <c r="H62" s="93">
        <f t="shared" si="10"/>
        <v>56.230769230769234</v>
      </c>
    </row>
    <row r="63" spans="1:14">
      <c r="A63" s="124"/>
      <c r="B63" s="90" t="s">
        <v>8</v>
      </c>
      <c r="C63" s="87">
        <v>356</v>
      </c>
      <c r="D63" s="88">
        <v>66</v>
      </c>
      <c r="E63" s="91">
        <f t="shared" si="17"/>
        <v>422</v>
      </c>
      <c r="F63" s="113">
        <v>29.5</v>
      </c>
      <c r="G63" s="93">
        <f t="shared" si="9"/>
        <v>12.067796610169491</v>
      </c>
      <c r="H63" s="93">
        <f t="shared" si="10"/>
        <v>14.305084745762711</v>
      </c>
    </row>
    <row r="64" spans="1:14">
      <c r="A64" s="124"/>
      <c r="B64" s="90" t="s">
        <v>62</v>
      </c>
      <c r="C64" s="87">
        <v>146</v>
      </c>
      <c r="D64" s="88">
        <v>0</v>
      </c>
      <c r="E64" s="91">
        <f t="shared" si="17"/>
        <v>146</v>
      </c>
      <c r="F64" s="113">
        <v>13</v>
      </c>
      <c r="G64" s="93">
        <f t="shared" si="9"/>
        <v>11.23076923076923</v>
      </c>
      <c r="H64" s="93">
        <f t="shared" si="10"/>
        <v>11.23076923076923</v>
      </c>
    </row>
    <row r="65" spans="1:10">
      <c r="A65" s="125"/>
      <c r="B65" s="94" t="s">
        <v>55</v>
      </c>
      <c r="C65" s="95">
        <f>SUM(C58:C64)</f>
        <v>4082</v>
      </c>
      <c r="D65" s="95">
        <f>SUM(D58:D64)</f>
        <v>283</v>
      </c>
      <c r="E65" s="95">
        <f>SUM(E58:E64)</f>
        <v>4365</v>
      </c>
      <c r="F65" s="115">
        <f>SUM(F58:F64)</f>
        <v>122</v>
      </c>
      <c r="G65" s="96">
        <f t="shared" si="9"/>
        <v>33.459016393442624</v>
      </c>
      <c r="H65" s="96">
        <f t="shared" si="10"/>
        <v>35.778688524590166</v>
      </c>
    </row>
    <row r="66" spans="1:10">
      <c r="A66" s="105" t="s">
        <v>35</v>
      </c>
      <c r="B66" s="106"/>
      <c r="C66" s="107">
        <f>SUM(C13,C22,C27,C36,C42,C44,C57,C65)</f>
        <v>24755</v>
      </c>
      <c r="D66" s="107">
        <f>SUM(D13,D22,D27,D36,D42,D44,D57,D65)</f>
        <v>1992</v>
      </c>
      <c r="E66" s="107">
        <f>SUM(E13,E22,E27,E36,E42,E44,E57,E65)</f>
        <v>26747</v>
      </c>
      <c r="F66" s="119">
        <f>F13+F22+F27+F36+F42+F44+F57+F65</f>
        <v>559.5</v>
      </c>
      <c r="G66" s="108">
        <f t="shared" si="9"/>
        <v>44.244861483467382</v>
      </c>
      <c r="H66" s="108">
        <f t="shared" si="10"/>
        <v>47.805183199285075</v>
      </c>
      <c r="J66" s="75"/>
    </row>
    <row r="67" spans="1:10">
      <c r="A67" s="69"/>
      <c r="B67" s="69"/>
      <c r="G67" s="109"/>
      <c r="H67" s="109"/>
      <c r="J67" s="75"/>
    </row>
    <row r="68" spans="1:10">
      <c r="A68" s="69" t="s">
        <v>37</v>
      </c>
      <c r="B68" s="69"/>
      <c r="C68" s="110"/>
      <c r="D68" s="110"/>
      <c r="E68" s="110"/>
      <c r="F68" s="110"/>
      <c r="G68" s="81"/>
      <c r="H68" s="81"/>
      <c r="J68" s="75"/>
    </row>
    <row r="69" spans="1:10">
      <c r="A69" s="69" t="s">
        <v>65</v>
      </c>
      <c r="B69" s="69"/>
      <c r="C69" s="69"/>
      <c r="D69" s="69"/>
      <c r="E69" s="69"/>
      <c r="F69" s="111"/>
      <c r="G69" s="81"/>
      <c r="H69" s="81"/>
      <c r="J69" s="75"/>
    </row>
    <row r="70" spans="1:10">
      <c r="A70" s="69" t="s">
        <v>61</v>
      </c>
      <c r="B70" s="69"/>
      <c r="C70" s="69"/>
      <c r="D70" s="69"/>
      <c r="E70" s="69"/>
      <c r="F70" s="70"/>
      <c r="G70" s="81"/>
      <c r="H70" s="81"/>
      <c r="J70" s="75"/>
    </row>
    <row r="71" spans="1:10">
      <c r="A71" s="69"/>
      <c r="B71" s="69"/>
      <c r="C71" s="69"/>
      <c r="D71" s="69"/>
      <c r="E71" s="69"/>
      <c r="F71" s="70"/>
      <c r="G71" s="81"/>
      <c r="H71" s="81"/>
      <c r="J71" s="75"/>
    </row>
    <row r="72" spans="1:10">
      <c r="A72" s="69"/>
      <c r="B72" s="69"/>
      <c r="C72" s="69"/>
      <c r="D72" s="69"/>
      <c r="E72" s="69"/>
      <c r="F72" s="69"/>
      <c r="G72" s="81"/>
      <c r="H72" s="81"/>
      <c r="J72" s="75"/>
    </row>
  </sheetData>
  <sortState xmlns:xlrd2="http://schemas.microsoft.com/office/spreadsheetml/2017/richdata2" ref="B7:H12">
    <sortCondition ref="B7:B12"/>
  </sortState>
  <mergeCells count="7">
    <mergeCell ref="A58:A65"/>
    <mergeCell ref="A23:A27"/>
    <mergeCell ref="A7:A13"/>
    <mergeCell ref="A14:A22"/>
    <mergeCell ref="A28:A36"/>
    <mergeCell ref="A37:A42"/>
    <mergeCell ref="A43:A44"/>
  </mergeCells>
  <printOptions horizontalCentered="1"/>
  <pageMargins left="0.7" right="0.7" top="0.5" bottom="0.5" header="0.3" footer="0.3"/>
  <pageSetup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D62C-18CD-4395-908D-8B3C1D6C82C5}">
  <sheetPr codeName="Sheet2">
    <pageSetUpPr fitToPage="1"/>
  </sheetPr>
  <dimension ref="A1:N74"/>
  <sheetViews>
    <sheetView workbookViewId="0"/>
  </sheetViews>
  <sheetFormatPr defaultRowHeight="14.25"/>
  <cols>
    <col min="1" max="1" width="26.5" style="72" customWidth="1"/>
    <col min="2" max="2" width="35.640625" style="72" customWidth="1"/>
    <col min="3" max="3" width="15.78515625" style="72" customWidth="1"/>
    <col min="4" max="5" width="8.7109375" style="72" customWidth="1"/>
    <col min="6" max="6" width="14.2109375" style="72" customWidth="1"/>
    <col min="7" max="8" width="14.7109375" style="72" customWidth="1"/>
    <col min="9" max="9" width="9.140625" style="72"/>
    <col min="10" max="10" width="43.92578125" style="72" customWidth="1"/>
    <col min="11" max="11" width="26.140625" style="72" bestFit="1" customWidth="1"/>
    <col min="12" max="12" width="31.35546875" style="72" bestFit="1" customWidth="1"/>
    <col min="13" max="13" width="5.35546875" style="72" bestFit="1" customWidth="1"/>
    <col min="14" max="16384" width="9.140625" style="72"/>
  </cols>
  <sheetData>
    <row r="1" spans="1:14">
      <c r="A1" s="69" t="s">
        <v>59</v>
      </c>
      <c r="B1" s="69"/>
      <c r="C1" s="70"/>
      <c r="D1" s="70"/>
      <c r="E1" s="70"/>
      <c r="F1" s="70"/>
      <c r="G1" s="71"/>
      <c r="H1" s="71">
        <v>44694</v>
      </c>
      <c r="J1" s="73" t="s">
        <v>92</v>
      </c>
    </row>
    <row r="2" spans="1:14">
      <c r="A2" s="69" t="s">
        <v>97</v>
      </c>
      <c r="B2" s="69"/>
      <c r="C2" s="70"/>
      <c r="D2" s="70"/>
      <c r="E2" s="70"/>
      <c r="F2" s="70"/>
      <c r="G2" s="74"/>
      <c r="H2" s="74"/>
      <c r="J2" s="75"/>
    </row>
    <row r="3" spans="1:14">
      <c r="A3" s="69"/>
      <c r="B3" s="69"/>
      <c r="C3" s="70"/>
      <c r="D3" s="70"/>
      <c r="E3" s="70"/>
      <c r="F3" s="70"/>
      <c r="G3" s="74"/>
      <c r="H3" s="74"/>
      <c r="J3" s="75"/>
    </row>
    <row r="4" spans="1:14" ht="18">
      <c r="A4" s="76" t="s">
        <v>98</v>
      </c>
      <c r="B4" s="77"/>
      <c r="E4" s="77"/>
      <c r="F4" s="78"/>
      <c r="G4" s="79"/>
      <c r="H4" s="79"/>
      <c r="J4" s="75"/>
    </row>
    <row r="5" spans="1:14">
      <c r="A5" s="69"/>
      <c r="B5" s="69"/>
      <c r="C5" s="69"/>
      <c r="D5" s="69"/>
      <c r="E5" s="80"/>
      <c r="F5" s="70"/>
      <c r="G5" s="81"/>
      <c r="H5" s="81"/>
      <c r="J5" s="75"/>
    </row>
    <row r="6" spans="1:14" ht="39.4">
      <c r="A6" s="82" t="s">
        <v>36</v>
      </c>
      <c r="B6" s="83" t="s">
        <v>56</v>
      </c>
      <c r="C6" s="84" t="s">
        <v>57</v>
      </c>
      <c r="D6" s="85" t="s">
        <v>81</v>
      </c>
      <c r="E6" s="84" t="s">
        <v>82</v>
      </c>
      <c r="F6" s="112" t="s">
        <v>99</v>
      </c>
      <c r="G6" s="84" t="s">
        <v>83</v>
      </c>
      <c r="H6" s="84" t="s">
        <v>84</v>
      </c>
      <c r="J6" s="75"/>
    </row>
    <row r="7" spans="1:14">
      <c r="A7" s="124" t="s">
        <v>43</v>
      </c>
      <c r="B7" s="86" t="s">
        <v>73</v>
      </c>
      <c r="C7" s="87"/>
      <c r="D7" s="88">
        <v>63</v>
      </c>
      <c r="E7" s="87">
        <f t="shared" ref="E7:E12" si="0">C7+D7</f>
        <v>63</v>
      </c>
      <c r="F7" s="113"/>
      <c r="G7" s="89" t="str">
        <f t="shared" ref="G7:G23" si="1">IF(F7&gt;0,IF(C7&gt;0,C7/F7,""),"")</f>
        <v/>
      </c>
      <c r="H7" s="89" t="str">
        <f t="shared" ref="H7:H14" si="2">IF(F7&gt;0,IF(E7&gt;0,E7/F7,""),"")</f>
        <v/>
      </c>
    </row>
    <row r="8" spans="1:14">
      <c r="A8" s="126"/>
      <c r="B8" s="90" t="s">
        <v>38</v>
      </c>
      <c r="C8" s="91">
        <v>795</v>
      </c>
      <c r="D8" s="92"/>
      <c r="E8" s="91">
        <f t="shared" si="0"/>
        <v>795</v>
      </c>
      <c r="F8" s="114">
        <v>7.8666669999999996</v>
      </c>
      <c r="G8" s="93">
        <f t="shared" si="1"/>
        <v>101.05931775172382</v>
      </c>
      <c r="H8" s="93">
        <f t="shared" si="2"/>
        <v>101.05931775172382</v>
      </c>
    </row>
    <row r="9" spans="1:14">
      <c r="A9" s="126"/>
      <c r="B9" s="90" t="s">
        <v>15</v>
      </c>
      <c r="C9" s="91">
        <v>364</v>
      </c>
      <c r="D9" s="92"/>
      <c r="E9" s="91">
        <f t="shared" si="0"/>
        <v>364</v>
      </c>
      <c r="F9" s="114">
        <v>5</v>
      </c>
      <c r="G9" s="93">
        <f t="shared" si="1"/>
        <v>72.8</v>
      </c>
      <c r="H9" s="93">
        <f t="shared" si="2"/>
        <v>72.8</v>
      </c>
    </row>
    <row r="10" spans="1:14">
      <c r="A10" s="126"/>
      <c r="B10" s="90" t="s">
        <v>14</v>
      </c>
      <c r="C10" s="91">
        <v>294</v>
      </c>
      <c r="D10" s="92"/>
      <c r="E10" s="91">
        <f t="shared" si="0"/>
        <v>294</v>
      </c>
      <c r="F10" s="114">
        <v>4</v>
      </c>
      <c r="G10" s="93">
        <f t="shared" si="1"/>
        <v>73.5</v>
      </c>
      <c r="H10" s="93">
        <f t="shared" si="2"/>
        <v>73.5</v>
      </c>
    </row>
    <row r="11" spans="1:14">
      <c r="A11" s="126"/>
      <c r="B11" s="90" t="s">
        <v>39</v>
      </c>
      <c r="C11" s="91">
        <v>526</v>
      </c>
      <c r="D11" s="92">
        <v>15</v>
      </c>
      <c r="E11" s="91">
        <f t="shared" si="0"/>
        <v>541</v>
      </c>
      <c r="F11" s="114">
        <v>11.5</v>
      </c>
      <c r="G11" s="93">
        <f t="shared" si="1"/>
        <v>45.739130434782609</v>
      </c>
      <c r="H11" s="93">
        <f t="shared" si="2"/>
        <v>47.043478260869563</v>
      </c>
    </row>
    <row r="12" spans="1:14">
      <c r="A12" s="126"/>
      <c r="B12" s="90" t="s">
        <v>16</v>
      </c>
      <c r="C12" s="91">
        <v>130</v>
      </c>
      <c r="D12" s="92"/>
      <c r="E12" s="91">
        <f t="shared" si="0"/>
        <v>130</v>
      </c>
      <c r="F12" s="114">
        <v>3.5</v>
      </c>
      <c r="G12" s="93">
        <f t="shared" si="1"/>
        <v>37.142857142857146</v>
      </c>
      <c r="H12" s="93">
        <f t="shared" si="2"/>
        <v>37.142857142857146</v>
      </c>
    </row>
    <row r="13" spans="1:14">
      <c r="A13" s="127"/>
      <c r="B13" s="94" t="s">
        <v>44</v>
      </c>
      <c r="C13" s="95">
        <f>SUM(C7:C12)</f>
        <v>2109</v>
      </c>
      <c r="D13" s="95">
        <f>SUM(D7:D12)</f>
        <v>78</v>
      </c>
      <c r="E13" s="95">
        <f>SUM(E7:E12)</f>
        <v>2187</v>
      </c>
      <c r="F13" s="115">
        <v>31.866667</v>
      </c>
      <c r="G13" s="96">
        <f t="shared" si="1"/>
        <v>66.182007675920417</v>
      </c>
      <c r="H13" s="96">
        <f t="shared" si="2"/>
        <v>68.629706395086757</v>
      </c>
      <c r="J13" s="75"/>
    </row>
    <row r="14" spans="1:14">
      <c r="A14" s="123" t="s">
        <v>45</v>
      </c>
      <c r="B14" s="90" t="s">
        <v>27</v>
      </c>
      <c r="C14" s="97">
        <v>759</v>
      </c>
      <c r="D14" s="98"/>
      <c r="E14" s="91">
        <f t="shared" ref="E14:E15" si="3">C14+D14</f>
        <v>759</v>
      </c>
      <c r="F14" s="116">
        <v>12</v>
      </c>
      <c r="G14" s="99">
        <f t="shared" si="1"/>
        <v>63.25</v>
      </c>
      <c r="H14" s="99">
        <f t="shared" si="2"/>
        <v>63.25</v>
      </c>
      <c r="N14" s="100"/>
    </row>
    <row r="15" spans="1:14">
      <c r="A15" s="124"/>
      <c r="B15" s="90" t="s">
        <v>63</v>
      </c>
      <c r="C15" s="91"/>
      <c r="D15" s="92"/>
      <c r="E15" s="91">
        <f t="shared" si="3"/>
        <v>0</v>
      </c>
      <c r="F15" s="117">
        <v>0</v>
      </c>
      <c r="G15" s="93" t="str">
        <f t="shared" si="1"/>
        <v/>
      </c>
      <c r="H15" s="93" t="s">
        <v>89</v>
      </c>
    </row>
    <row r="16" spans="1:14">
      <c r="A16" s="124"/>
      <c r="B16" s="90" t="s">
        <v>74</v>
      </c>
      <c r="C16" s="91"/>
      <c r="D16" s="92">
        <v>418</v>
      </c>
      <c r="E16" s="91">
        <f>C16+D16</f>
        <v>418</v>
      </c>
      <c r="F16" s="117">
        <v>0</v>
      </c>
      <c r="G16" s="93" t="str">
        <f t="shared" si="1"/>
        <v/>
      </c>
      <c r="H16" s="93" t="s">
        <v>89</v>
      </c>
    </row>
    <row r="17" spans="1:8">
      <c r="A17" s="124"/>
      <c r="B17" s="90" t="s">
        <v>4</v>
      </c>
      <c r="C17" s="91">
        <v>865</v>
      </c>
      <c r="D17" s="92"/>
      <c r="E17" s="91">
        <f t="shared" ref="E17:E21" si="4">C17+D17</f>
        <v>865</v>
      </c>
      <c r="F17" s="117">
        <v>11</v>
      </c>
      <c r="G17" s="93">
        <f t="shared" si="1"/>
        <v>78.63636363636364</v>
      </c>
      <c r="H17" s="93">
        <f t="shared" ref="H17:H23" si="5">IF(F17&gt;0,IF(E17&gt;0,E17/F17,""),"")</f>
        <v>78.63636363636364</v>
      </c>
    </row>
    <row r="18" spans="1:8">
      <c r="A18" s="124"/>
      <c r="B18" s="90" t="s">
        <v>30</v>
      </c>
      <c r="C18" s="91">
        <v>868</v>
      </c>
      <c r="D18" s="92"/>
      <c r="E18" s="91">
        <f t="shared" si="4"/>
        <v>868</v>
      </c>
      <c r="F18" s="117">
        <v>9.5</v>
      </c>
      <c r="G18" s="93">
        <f t="shared" si="1"/>
        <v>91.368421052631575</v>
      </c>
      <c r="H18" s="93">
        <f t="shared" si="5"/>
        <v>91.368421052631575</v>
      </c>
    </row>
    <row r="19" spans="1:8">
      <c r="A19" s="124"/>
      <c r="B19" s="90" t="s">
        <v>40</v>
      </c>
      <c r="C19" s="91">
        <f>325+997</f>
        <v>1322</v>
      </c>
      <c r="D19" s="92"/>
      <c r="E19" s="91">
        <f t="shared" si="4"/>
        <v>1322</v>
      </c>
      <c r="F19" s="117">
        <v>15.5</v>
      </c>
      <c r="G19" s="93">
        <f t="shared" si="1"/>
        <v>85.290322580645167</v>
      </c>
      <c r="H19" s="93">
        <f t="shared" si="5"/>
        <v>85.290322580645167</v>
      </c>
    </row>
    <row r="20" spans="1:8">
      <c r="A20" s="124"/>
      <c r="B20" s="90" t="s">
        <v>29</v>
      </c>
      <c r="C20" s="91">
        <v>912</v>
      </c>
      <c r="D20" s="92"/>
      <c r="E20" s="91">
        <f t="shared" si="4"/>
        <v>912</v>
      </c>
      <c r="F20" s="117">
        <v>14.5</v>
      </c>
      <c r="G20" s="93">
        <f t="shared" si="1"/>
        <v>62.896551724137929</v>
      </c>
      <c r="H20" s="93">
        <f t="shared" si="5"/>
        <v>62.896551724137929</v>
      </c>
    </row>
    <row r="21" spans="1:8">
      <c r="A21" s="124"/>
      <c r="B21" s="90" t="s">
        <v>41</v>
      </c>
      <c r="C21" s="91">
        <f>150+231</f>
        <v>381</v>
      </c>
      <c r="D21" s="92"/>
      <c r="E21" s="91">
        <f t="shared" si="4"/>
        <v>381</v>
      </c>
      <c r="F21" s="117">
        <v>10</v>
      </c>
      <c r="G21" s="93">
        <f t="shared" si="1"/>
        <v>38.1</v>
      </c>
      <c r="H21" s="93">
        <f t="shared" si="5"/>
        <v>38.1</v>
      </c>
    </row>
    <row r="22" spans="1:8">
      <c r="A22" s="125"/>
      <c r="B22" s="94" t="s">
        <v>46</v>
      </c>
      <c r="C22" s="95">
        <f>SUM(C14:C21)</f>
        <v>5107</v>
      </c>
      <c r="D22" s="95">
        <f>SUM(D14:D21)</f>
        <v>418</v>
      </c>
      <c r="E22" s="95">
        <f>SUM(E14:E21)</f>
        <v>5525</v>
      </c>
      <c r="F22" s="115">
        <v>72.5</v>
      </c>
      <c r="G22" s="96">
        <f t="shared" si="1"/>
        <v>70.441379310344828</v>
      </c>
      <c r="H22" s="96">
        <f t="shared" si="5"/>
        <v>76.206896551724142</v>
      </c>
    </row>
    <row r="23" spans="1:8">
      <c r="A23" s="101" t="s">
        <v>47</v>
      </c>
      <c r="B23" s="90" t="s">
        <v>95</v>
      </c>
      <c r="C23" s="91"/>
      <c r="D23" s="92"/>
      <c r="E23" s="91">
        <f t="shared" ref="E23:E28" si="6">C23+D23</f>
        <v>0</v>
      </c>
      <c r="F23" s="117">
        <v>0</v>
      </c>
      <c r="G23" s="93" t="str">
        <f t="shared" si="1"/>
        <v/>
      </c>
      <c r="H23" s="93" t="str">
        <f t="shared" si="5"/>
        <v/>
      </c>
    </row>
    <row r="24" spans="1:8">
      <c r="A24" s="101"/>
      <c r="B24" s="90" t="s">
        <v>75</v>
      </c>
      <c r="C24" s="91"/>
      <c r="D24" s="92">
        <v>489</v>
      </c>
      <c r="E24" s="91">
        <f t="shared" si="6"/>
        <v>489</v>
      </c>
      <c r="F24" s="117">
        <v>9.1999999999999993</v>
      </c>
      <c r="G24" s="93" t="s">
        <v>94</v>
      </c>
      <c r="H24" s="93">
        <v>24.375</v>
      </c>
    </row>
    <row r="25" spans="1:8">
      <c r="A25" s="101"/>
      <c r="B25" s="90" t="s">
        <v>76</v>
      </c>
      <c r="C25" s="91">
        <v>354</v>
      </c>
      <c r="D25" s="92"/>
      <c r="E25" s="91">
        <f t="shared" si="6"/>
        <v>354</v>
      </c>
      <c r="F25" s="117">
        <v>4.5</v>
      </c>
      <c r="G25" s="93">
        <f t="shared" ref="G25:G68" si="7">IF(F25&gt;0,IF(C25&gt;0,C25/F25,""),"")</f>
        <v>78.666666666666671</v>
      </c>
      <c r="H25" s="93">
        <f t="shared" ref="H25:H68" si="8">IF(F25&gt;0,IF(E25&gt;0,E25/F25,""),"")</f>
        <v>78.666666666666671</v>
      </c>
    </row>
    <row r="26" spans="1:8">
      <c r="A26" s="101"/>
      <c r="B26" s="90" t="s">
        <v>77</v>
      </c>
      <c r="C26" s="91"/>
      <c r="D26" s="92">
        <v>79</v>
      </c>
      <c r="E26" s="91">
        <f t="shared" si="6"/>
        <v>79</v>
      </c>
      <c r="F26" s="117">
        <v>4</v>
      </c>
      <c r="G26" s="93" t="str">
        <f t="shared" si="7"/>
        <v/>
      </c>
      <c r="H26" s="93">
        <f t="shared" si="8"/>
        <v>19.75</v>
      </c>
    </row>
    <row r="27" spans="1:8">
      <c r="A27" s="101"/>
      <c r="B27" s="90" t="s">
        <v>18</v>
      </c>
      <c r="C27" s="91">
        <v>80</v>
      </c>
      <c r="D27" s="92"/>
      <c r="E27" s="91">
        <f t="shared" si="6"/>
        <v>80</v>
      </c>
      <c r="F27" s="117">
        <v>7.5</v>
      </c>
      <c r="G27" s="93">
        <f t="shared" si="7"/>
        <v>10.666666666666666</v>
      </c>
      <c r="H27" s="93">
        <f t="shared" si="8"/>
        <v>10.666666666666666</v>
      </c>
    </row>
    <row r="28" spans="1:8">
      <c r="A28" s="101"/>
      <c r="B28" s="90" t="s">
        <v>33</v>
      </c>
      <c r="C28" s="91">
        <v>584</v>
      </c>
      <c r="D28" s="92"/>
      <c r="E28" s="91">
        <f t="shared" si="6"/>
        <v>584</v>
      </c>
      <c r="F28" s="117">
        <v>5.5</v>
      </c>
      <c r="G28" s="93">
        <f t="shared" si="7"/>
        <v>106.18181818181819</v>
      </c>
      <c r="H28" s="93">
        <f t="shared" si="8"/>
        <v>106.18181818181819</v>
      </c>
    </row>
    <row r="29" spans="1:8">
      <c r="A29" s="102"/>
      <c r="B29" s="94" t="s">
        <v>48</v>
      </c>
      <c r="C29" s="95">
        <f>SUM(C23:C28)</f>
        <v>1018</v>
      </c>
      <c r="D29" s="95">
        <f>SUM(D23:D28)</f>
        <v>568</v>
      </c>
      <c r="E29" s="95">
        <f>SUM(E23:E28)</f>
        <v>1586</v>
      </c>
      <c r="F29" s="115">
        <v>30.7</v>
      </c>
      <c r="G29" s="96">
        <f t="shared" si="7"/>
        <v>33.159609120521175</v>
      </c>
      <c r="H29" s="96">
        <f t="shared" si="8"/>
        <v>51.66123778501629</v>
      </c>
    </row>
    <row r="30" spans="1:8">
      <c r="A30" s="123" t="s">
        <v>49</v>
      </c>
      <c r="B30" s="103" t="s">
        <v>19</v>
      </c>
      <c r="C30" s="97">
        <v>716</v>
      </c>
      <c r="D30" s="98"/>
      <c r="E30" s="91">
        <f t="shared" ref="E30:E38" si="9">C30+D30</f>
        <v>716</v>
      </c>
      <c r="F30" s="116">
        <v>7.5</v>
      </c>
      <c r="G30" s="99">
        <f t="shared" si="7"/>
        <v>95.466666666666669</v>
      </c>
      <c r="H30" s="99">
        <f t="shared" si="8"/>
        <v>95.466666666666669</v>
      </c>
    </row>
    <row r="31" spans="1:8">
      <c r="A31" s="124"/>
      <c r="B31" s="86" t="s">
        <v>78</v>
      </c>
      <c r="C31" s="87"/>
      <c r="D31" s="88">
        <v>102</v>
      </c>
      <c r="E31" s="91">
        <f t="shared" si="9"/>
        <v>102</v>
      </c>
      <c r="F31" s="118"/>
      <c r="G31" s="89" t="str">
        <f t="shared" si="7"/>
        <v/>
      </c>
      <c r="H31" s="89" t="str">
        <f t="shared" si="8"/>
        <v/>
      </c>
    </row>
    <row r="32" spans="1:8">
      <c r="A32" s="124"/>
      <c r="B32" s="86" t="s">
        <v>79</v>
      </c>
      <c r="C32" s="87"/>
      <c r="D32" s="88">
        <v>287</v>
      </c>
      <c r="E32" s="91">
        <f t="shared" si="9"/>
        <v>287</v>
      </c>
      <c r="F32" s="118"/>
      <c r="G32" s="89" t="str">
        <f t="shared" si="7"/>
        <v/>
      </c>
      <c r="H32" s="89" t="str">
        <f t="shared" si="8"/>
        <v/>
      </c>
    </row>
    <row r="33" spans="1:14">
      <c r="A33" s="124"/>
      <c r="B33" s="90" t="s">
        <v>31</v>
      </c>
      <c r="C33" s="91">
        <v>442</v>
      </c>
      <c r="D33" s="92"/>
      <c r="E33" s="91">
        <f t="shared" si="9"/>
        <v>442</v>
      </c>
      <c r="F33" s="117">
        <v>10</v>
      </c>
      <c r="G33" s="93">
        <f t="shared" si="7"/>
        <v>44.2</v>
      </c>
      <c r="H33" s="93">
        <f t="shared" si="8"/>
        <v>44.2</v>
      </c>
    </row>
    <row r="34" spans="1:14">
      <c r="A34" s="124"/>
      <c r="B34" s="90" t="s">
        <v>20</v>
      </c>
      <c r="C34" s="91">
        <v>1479</v>
      </c>
      <c r="D34" s="92">
        <v>1</v>
      </c>
      <c r="E34" s="91">
        <f t="shared" si="9"/>
        <v>1480</v>
      </c>
      <c r="F34" s="117">
        <v>22</v>
      </c>
      <c r="G34" s="93">
        <f t="shared" si="7"/>
        <v>67.227272727272734</v>
      </c>
      <c r="H34" s="93">
        <f t="shared" si="8"/>
        <v>67.272727272727266</v>
      </c>
      <c r="N34" s="100"/>
    </row>
    <row r="35" spans="1:14">
      <c r="A35" s="124"/>
      <c r="B35" s="90" t="s">
        <v>21</v>
      </c>
      <c r="C35" s="91">
        <v>1248</v>
      </c>
      <c r="D35" s="92"/>
      <c r="E35" s="91">
        <f t="shared" si="9"/>
        <v>1248</v>
      </c>
      <c r="F35" s="117">
        <v>18.5</v>
      </c>
      <c r="G35" s="93">
        <f t="shared" si="7"/>
        <v>67.459459459459453</v>
      </c>
      <c r="H35" s="93">
        <f t="shared" si="8"/>
        <v>67.459459459459453</v>
      </c>
      <c r="N35" s="100"/>
    </row>
    <row r="36" spans="1:14">
      <c r="A36" s="124"/>
      <c r="B36" s="90" t="s">
        <v>69</v>
      </c>
      <c r="C36" s="91">
        <v>457</v>
      </c>
      <c r="D36" s="92"/>
      <c r="E36" s="91">
        <f t="shared" si="9"/>
        <v>457</v>
      </c>
      <c r="F36" s="117">
        <v>6</v>
      </c>
      <c r="G36" s="93">
        <f t="shared" si="7"/>
        <v>76.166666666666671</v>
      </c>
      <c r="H36" s="93">
        <f t="shared" si="8"/>
        <v>76.166666666666671</v>
      </c>
    </row>
    <row r="37" spans="1:14">
      <c r="A37" s="124"/>
      <c r="B37" s="90" t="s">
        <v>42</v>
      </c>
      <c r="C37" s="91">
        <v>459</v>
      </c>
      <c r="D37" s="92"/>
      <c r="E37" s="91">
        <f t="shared" si="9"/>
        <v>459</v>
      </c>
      <c r="F37" s="117">
        <v>10.5</v>
      </c>
      <c r="G37" s="93">
        <f t="shared" si="7"/>
        <v>43.714285714285715</v>
      </c>
      <c r="H37" s="93">
        <f t="shared" si="8"/>
        <v>43.714285714285715</v>
      </c>
    </row>
    <row r="38" spans="1:14">
      <c r="A38" s="124"/>
      <c r="B38" s="90" t="s">
        <v>26</v>
      </c>
      <c r="C38" s="91">
        <v>1386</v>
      </c>
      <c r="D38" s="92"/>
      <c r="E38" s="91">
        <f t="shared" si="9"/>
        <v>1386</v>
      </c>
      <c r="F38" s="117">
        <v>19</v>
      </c>
      <c r="G38" s="93">
        <f t="shared" si="7"/>
        <v>72.94736842105263</v>
      </c>
      <c r="H38" s="93">
        <f t="shared" si="8"/>
        <v>72.94736842105263</v>
      </c>
      <c r="N38" s="100"/>
    </row>
    <row r="39" spans="1:14">
      <c r="A39" s="125"/>
      <c r="B39" s="94" t="s">
        <v>50</v>
      </c>
      <c r="C39" s="95">
        <f>SUM(C30:C38)</f>
        <v>6187</v>
      </c>
      <c r="D39" s="95">
        <f>SUM(D30:D38)</f>
        <v>390</v>
      </c>
      <c r="E39" s="95">
        <f>SUM(E30:E38)</f>
        <v>6577</v>
      </c>
      <c r="F39" s="115">
        <v>92.5</v>
      </c>
      <c r="G39" s="96">
        <f t="shared" si="7"/>
        <v>66.88648648648649</v>
      </c>
      <c r="H39" s="96">
        <f t="shared" si="8"/>
        <v>71.1027027027027</v>
      </c>
    </row>
    <row r="40" spans="1:14">
      <c r="A40" s="123" t="s">
        <v>51</v>
      </c>
      <c r="B40" s="103" t="s">
        <v>12</v>
      </c>
      <c r="C40" s="97">
        <v>682</v>
      </c>
      <c r="D40" s="98">
        <v>45</v>
      </c>
      <c r="E40" s="91">
        <f t="shared" ref="E40:E44" si="10">C40+D40</f>
        <v>727</v>
      </c>
      <c r="F40" s="116">
        <v>9.5</v>
      </c>
      <c r="G40" s="99">
        <f t="shared" si="7"/>
        <v>71.78947368421052</v>
      </c>
      <c r="H40" s="99">
        <f t="shared" si="8"/>
        <v>76.526315789473685</v>
      </c>
    </row>
    <row r="41" spans="1:14">
      <c r="A41" s="124"/>
      <c r="B41" s="90" t="s">
        <v>22</v>
      </c>
      <c r="C41" s="91">
        <v>561</v>
      </c>
      <c r="D41" s="92"/>
      <c r="E41" s="91">
        <f t="shared" si="10"/>
        <v>561</v>
      </c>
      <c r="F41" s="117">
        <v>8</v>
      </c>
      <c r="G41" s="93">
        <f t="shared" si="7"/>
        <v>70.125</v>
      </c>
      <c r="H41" s="93">
        <f t="shared" si="8"/>
        <v>70.125</v>
      </c>
    </row>
    <row r="42" spans="1:14">
      <c r="A42" s="124"/>
      <c r="B42" s="90" t="s">
        <v>80</v>
      </c>
      <c r="C42" s="91"/>
      <c r="D42" s="92">
        <v>19</v>
      </c>
      <c r="E42" s="91">
        <f t="shared" si="10"/>
        <v>19</v>
      </c>
      <c r="F42" s="117">
        <v>1</v>
      </c>
      <c r="G42" s="93" t="str">
        <f t="shared" si="7"/>
        <v/>
      </c>
      <c r="H42" s="93">
        <f t="shared" si="8"/>
        <v>19</v>
      </c>
    </row>
    <row r="43" spans="1:14">
      <c r="A43" s="124"/>
      <c r="B43" s="90" t="s">
        <v>9</v>
      </c>
      <c r="C43" s="91">
        <v>335</v>
      </c>
      <c r="D43" s="92">
        <v>61</v>
      </c>
      <c r="E43" s="91">
        <f t="shared" si="10"/>
        <v>396</v>
      </c>
      <c r="F43" s="117">
        <v>7</v>
      </c>
      <c r="G43" s="93">
        <f t="shared" si="7"/>
        <v>47.857142857142854</v>
      </c>
      <c r="H43" s="93">
        <f t="shared" si="8"/>
        <v>56.571428571428569</v>
      </c>
    </row>
    <row r="44" spans="1:14">
      <c r="A44" s="124"/>
      <c r="B44" s="90" t="s">
        <v>11</v>
      </c>
      <c r="C44" s="91">
        <v>197</v>
      </c>
      <c r="D44" s="92">
        <v>65</v>
      </c>
      <c r="E44" s="91">
        <f t="shared" si="10"/>
        <v>262</v>
      </c>
      <c r="F44" s="117">
        <v>7</v>
      </c>
      <c r="G44" s="93">
        <f t="shared" si="7"/>
        <v>28.142857142857142</v>
      </c>
      <c r="H44" s="93">
        <f t="shared" si="8"/>
        <v>37.428571428571431</v>
      </c>
    </row>
    <row r="45" spans="1:14">
      <c r="A45" s="125"/>
      <c r="B45" s="94" t="s">
        <v>52</v>
      </c>
      <c r="C45" s="95">
        <f>SUM(C40:C44)</f>
        <v>1775</v>
      </c>
      <c r="D45" s="95">
        <f>SUM(D40:D44)</f>
        <v>190</v>
      </c>
      <c r="E45" s="95">
        <f>SUM(E40:E44)</f>
        <v>1965</v>
      </c>
      <c r="F45" s="115">
        <v>32.5</v>
      </c>
      <c r="G45" s="96">
        <f t="shared" si="7"/>
        <v>54.615384615384613</v>
      </c>
      <c r="H45" s="96">
        <f t="shared" si="8"/>
        <v>60.46153846153846</v>
      </c>
    </row>
    <row r="46" spans="1:14">
      <c r="A46" s="123" t="s">
        <v>86</v>
      </c>
      <c r="B46" s="103" t="s">
        <v>24</v>
      </c>
      <c r="C46" s="97">
        <v>759</v>
      </c>
      <c r="D46" s="98"/>
      <c r="E46" s="91">
        <f t="shared" ref="E46" si="11">C46+D46</f>
        <v>759</v>
      </c>
      <c r="F46" s="116">
        <v>15</v>
      </c>
      <c r="G46" s="99">
        <f t="shared" si="7"/>
        <v>50.6</v>
      </c>
      <c r="H46" s="99">
        <f t="shared" si="8"/>
        <v>50.6</v>
      </c>
    </row>
    <row r="47" spans="1:14">
      <c r="A47" s="125"/>
      <c r="B47" s="94" t="s">
        <v>53</v>
      </c>
      <c r="C47" s="95">
        <f>C46</f>
        <v>759</v>
      </c>
      <c r="D47" s="95"/>
      <c r="E47" s="95">
        <f>E46</f>
        <v>759</v>
      </c>
      <c r="F47" s="115">
        <v>15</v>
      </c>
      <c r="G47" s="96">
        <f t="shared" si="7"/>
        <v>50.6</v>
      </c>
      <c r="H47" s="96">
        <f t="shared" si="8"/>
        <v>50.6</v>
      </c>
    </row>
    <row r="48" spans="1:14">
      <c r="A48" s="104" t="s">
        <v>67</v>
      </c>
      <c r="B48" s="103" t="s">
        <v>32</v>
      </c>
      <c r="C48" s="97">
        <v>221</v>
      </c>
      <c r="D48" s="98"/>
      <c r="E48" s="91">
        <f t="shared" ref="E48:E58" si="12">C48+D48</f>
        <v>221</v>
      </c>
      <c r="F48" s="116">
        <v>7</v>
      </c>
      <c r="G48" s="99">
        <f t="shared" si="7"/>
        <v>31.571428571428573</v>
      </c>
      <c r="H48" s="99">
        <f t="shared" si="8"/>
        <v>31.571428571428573</v>
      </c>
    </row>
    <row r="49" spans="1:14">
      <c r="A49" s="101"/>
      <c r="B49" s="90" t="s">
        <v>17</v>
      </c>
      <c r="C49" s="91">
        <v>548</v>
      </c>
      <c r="D49" s="92"/>
      <c r="E49" s="91">
        <f t="shared" si="12"/>
        <v>548</v>
      </c>
      <c r="F49" s="117">
        <v>10.5</v>
      </c>
      <c r="G49" s="93">
        <f t="shared" si="7"/>
        <v>52.19047619047619</v>
      </c>
      <c r="H49" s="93">
        <f t="shared" si="8"/>
        <v>52.19047619047619</v>
      </c>
    </row>
    <row r="50" spans="1:14">
      <c r="A50" s="101"/>
      <c r="B50" s="90" t="s">
        <v>0</v>
      </c>
      <c r="C50" s="91">
        <v>190</v>
      </c>
      <c r="D50" s="92">
        <v>21</v>
      </c>
      <c r="E50" s="91">
        <f t="shared" si="12"/>
        <v>211</v>
      </c>
      <c r="F50" s="117">
        <v>6</v>
      </c>
      <c r="G50" s="93">
        <f t="shared" si="7"/>
        <v>31.666666666666668</v>
      </c>
      <c r="H50" s="93">
        <f t="shared" si="8"/>
        <v>35.166666666666664</v>
      </c>
    </row>
    <row r="51" spans="1:14">
      <c r="A51" s="101"/>
      <c r="B51" s="90" t="s">
        <v>2</v>
      </c>
      <c r="C51" s="91">
        <v>514</v>
      </c>
      <c r="D51" s="92">
        <v>75</v>
      </c>
      <c r="E51" s="91">
        <f t="shared" si="12"/>
        <v>589</v>
      </c>
      <c r="F51" s="117">
        <v>21</v>
      </c>
      <c r="G51" s="93">
        <f t="shared" si="7"/>
        <v>24.476190476190474</v>
      </c>
      <c r="H51" s="93">
        <f t="shared" si="8"/>
        <v>28.047619047619047</v>
      </c>
    </row>
    <row r="52" spans="1:14">
      <c r="A52" s="101"/>
      <c r="B52" s="90" t="s">
        <v>3</v>
      </c>
      <c r="C52" s="91">
        <v>356</v>
      </c>
      <c r="D52" s="92">
        <v>11</v>
      </c>
      <c r="E52" s="91">
        <f t="shared" si="12"/>
        <v>367</v>
      </c>
      <c r="F52" s="117">
        <v>10</v>
      </c>
      <c r="G52" s="93">
        <f t="shared" si="7"/>
        <v>35.6</v>
      </c>
      <c r="H52" s="93">
        <f t="shared" si="8"/>
        <v>36.700000000000003</v>
      </c>
    </row>
    <row r="53" spans="1:14">
      <c r="A53" s="101"/>
      <c r="B53" s="90" t="s">
        <v>34</v>
      </c>
      <c r="C53" s="91">
        <v>234</v>
      </c>
      <c r="D53" s="92"/>
      <c r="E53" s="91">
        <f t="shared" si="12"/>
        <v>234</v>
      </c>
      <c r="F53" s="117">
        <v>10</v>
      </c>
      <c r="G53" s="93">
        <f t="shared" si="7"/>
        <v>23.4</v>
      </c>
      <c r="H53" s="93">
        <f t="shared" si="8"/>
        <v>23.4</v>
      </c>
    </row>
    <row r="54" spans="1:14">
      <c r="A54" s="101"/>
      <c r="B54" s="90" t="s">
        <v>28</v>
      </c>
      <c r="C54" s="91">
        <v>132</v>
      </c>
      <c r="D54" s="92"/>
      <c r="E54" s="91">
        <f t="shared" si="12"/>
        <v>132</v>
      </c>
      <c r="F54" s="117">
        <v>8.5</v>
      </c>
      <c r="G54" s="93">
        <f t="shared" si="7"/>
        <v>15.529411764705882</v>
      </c>
      <c r="H54" s="93">
        <f t="shared" si="8"/>
        <v>15.529411764705882</v>
      </c>
    </row>
    <row r="55" spans="1:14">
      <c r="A55" s="101"/>
      <c r="B55" s="90" t="s">
        <v>10</v>
      </c>
      <c r="C55" s="91">
        <v>414</v>
      </c>
      <c r="D55" s="92">
        <v>45</v>
      </c>
      <c r="E55" s="91">
        <f t="shared" si="12"/>
        <v>459</v>
      </c>
      <c r="F55" s="117">
        <v>8.5</v>
      </c>
      <c r="G55" s="93">
        <f t="shared" si="7"/>
        <v>48.705882352941174</v>
      </c>
      <c r="H55" s="93">
        <f t="shared" si="8"/>
        <v>54</v>
      </c>
    </row>
    <row r="56" spans="1:14">
      <c r="A56" s="101"/>
      <c r="B56" s="90" t="s">
        <v>91</v>
      </c>
      <c r="C56" s="91">
        <v>1253</v>
      </c>
      <c r="D56" s="92">
        <v>28</v>
      </c>
      <c r="E56" s="91">
        <f t="shared" si="12"/>
        <v>1281</v>
      </c>
      <c r="F56" s="117">
        <v>12.5</v>
      </c>
      <c r="G56" s="93">
        <f t="shared" si="7"/>
        <v>100.24</v>
      </c>
      <c r="H56" s="93">
        <f t="shared" si="8"/>
        <v>102.48</v>
      </c>
      <c r="N56" s="100"/>
    </row>
    <row r="57" spans="1:14">
      <c r="A57" s="101"/>
      <c r="B57" s="90" t="s">
        <v>90</v>
      </c>
      <c r="C57" s="91">
        <v>1259</v>
      </c>
      <c r="D57" s="92"/>
      <c r="E57" s="91">
        <f t="shared" si="12"/>
        <v>1259</v>
      </c>
      <c r="F57" s="117">
        <v>11</v>
      </c>
      <c r="G57" s="93">
        <f t="shared" si="7"/>
        <v>114.45454545454545</v>
      </c>
      <c r="H57" s="93">
        <f t="shared" si="8"/>
        <v>114.45454545454545</v>
      </c>
      <c r="N57" s="100"/>
    </row>
    <row r="58" spans="1:14">
      <c r="A58" s="101"/>
      <c r="B58" s="90" t="s">
        <v>60</v>
      </c>
      <c r="C58" s="91">
        <v>118</v>
      </c>
      <c r="D58" s="92"/>
      <c r="E58" s="91">
        <f t="shared" si="12"/>
        <v>118</v>
      </c>
      <c r="F58" s="117">
        <v>6</v>
      </c>
      <c r="G58" s="93">
        <f t="shared" si="7"/>
        <v>19.666666666666668</v>
      </c>
      <c r="H58" s="93">
        <f t="shared" si="8"/>
        <v>19.666666666666668</v>
      </c>
    </row>
    <row r="59" spans="1:14">
      <c r="A59" s="102"/>
      <c r="B59" s="94" t="s">
        <v>68</v>
      </c>
      <c r="C59" s="95">
        <f>SUM(C48:C58)</f>
        <v>5239</v>
      </c>
      <c r="D59" s="95">
        <f>SUM(D48:D58)</f>
        <v>180</v>
      </c>
      <c r="E59" s="95">
        <f>SUM(E48:E58)</f>
        <v>5419</v>
      </c>
      <c r="F59" s="115">
        <v>111</v>
      </c>
      <c r="G59" s="96">
        <f t="shared" si="7"/>
        <v>47.198198198198199</v>
      </c>
      <c r="H59" s="96">
        <f t="shared" si="8"/>
        <v>48.81981981981982</v>
      </c>
      <c r="N59" s="100"/>
    </row>
    <row r="60" spans="1:14">
      <c r="A60" s="123" t="s">
        <v>54</v>
      </c>
      <c r="B60" s="103" t="s">
        <v>13</v>
      </c>
      <c r="C60" s="97">
        <v>1278</v>
      </c>
      <c r="D60" s="98">
        <v>86</v>
      </c>
      <c r="E60" s="91">
        <f t="shared" ref="E60:E66" si="13">C60+D60</f>
        <v>1364</v>
      </c>
      <c r="F60" s="116">
        <v>24</v>
      </c>
      <c r="G60" s="99">
        <f t="shared" si="7"/>
        <v>53.25</v>
      </c>
      <c r="H60" s="99">
        <f t="shared" si="8"/>
        <v>56.833333333333336</v>
      </c>
    </row>
    <row r="61" spans="1:14">
      <c r="A61" s="124"/>
      <c r="B61" s="90" t="s">
        <v>5</v>
      </c>
      <c r="C61" s="91">
        <v>440</v>
      </c>
      <c r="D61" s="92">
        <v>31</v>
      </c>
      <c r="E61" s="91">
        <f t="shared" si="13"/>
        <v>471</v>
      </c>
      <c r="F61" s="114">
        <v>15</v>
      </c>
      <c r="G61" s="93">
        <f t="shared" si="7"/>
        <v>29.333333333333332</v>
      </c>
      <c r="H61" s="93">
        <f t="shared" si="8"/>
        <v>31.4</v>
      </c>
      <c r="N61" s="100"/>
    </row>
    <row r="62" spans="1:14">
      <c r="A62" s="124"/>
      <c r="B62" s="90" t="s">
        <v>7</v>
      </c>
      <c r="C62" s="91">
        <v>1150</v>
      </c>
      <c r="D62" s="92">
        <v>83</v>
      </c>
      <c r="E62" s="91">
        <f t="shared" si="13"/>
        <v>1233</v>
      </c>
      <c r="F62" s="114">
        <v>15</v>
      </c>
      <c r="G62" s="93">
        <f t="shared" si="7"/>
        <v>76.666666666666671</v>
      </c>
      <c r="H62" s="93">
        <f t="shared" si="8"/>
        <v>82.2</v>
      </c>
    </row>
    <row r="63" spans="1:14">
      <c r="A63" s="124"/>
      <c r="B63" s="90" t="s">
        <v>23</v>
      </c>
      <c r="C63" s="91">
        <v>87</v>
      </c>
      <c r="D63" s="92"/>
      <c r="E63" s="91">
        <f t="shared" si="13"/>
        <v>87</v>
      </c>
      <c r="F63" s="114">
        <v>6</v>
      </c>
      <c r="G63" s="93">
        <f t="shared" si="7"/>
        <v>14.5</v>
      </c>
      <c r="H63" s="93">
        <f t="shared" si="8"/>
        <v>14.5</v>
      </c>
    </row>
    <row r="64" spans="1:14">
      <c r="A64" s="124"/>
      <c r="B64" s="90" t="s">
        <v>1</v>
      </c>
      <c r="C64" s="91">
        <v>715</v>
      </c>
      <c r="D64" s="92">
        <v>32</v>
      </c>
      <c r="E64" s="91">
        <f t="shared" si="13"/>
        <v>747</v>
      </c>
      <c r="F64" s="114">
        <v>11</v>
      </c>
      <c r="G64" s="93">
        <f t="shared" si="7"/>
        <v>65</v>
      </c>
      <c r="H64" s="93">
        <f t="shared" si="8"/>
        <v>67.909090909090907</v>
      </c>
    </row>
    <row r="65" spans="1:10">
      <c r="A65" s="124"/>
      <c r="B65" s="90" t="s">
        <v>8</v>
      </c>
      <c r="C65" s="91">
        <v>390</v>
      </c>
      <c r="D65" s="92">
        <v>73</v>
      </c>
      <c r="E65" s="91">
        <f t="shared" si="13"/>
        <v>463</v>
      </c>
      <c r="F65" s="114">
        <v>28.5</v>
      </c>
      <c r="G65" s="93">
        <f t="shared" si="7"/>
        <v>13.684210526315789</v>
      </c>
      <c r="H65" s="93">
        <f t="shared" si="8"/>
        <v>16.245614035087719</v>
      </c>
    </row>
    <row r="66" spans="1:10">
      <c r="A66" s="124"/>
      <c r="B66" s="90" t="s">
        <v>62</v>
      </c>
      <c r="C66" s="91">
        <v>203</v>
      </c>
      <c r="D66" s="92"/>
      <c r="E66" s="91">
        <f t="shared" si="13"/>
        <v>203</v>
      </c>
      <c r="F66" s="114">
        <v>12</v>
      </c>
      <c r="G66" s="93">
        <f t="shared" si="7"/>
        <v>16.916666666666668</v>
      </c>
      <c r="H66" s="93">
        <f t="shared" si="8"/>
        <v>16.916666666666668</v>
      </c>
    </row>
    <row r="67" spans="1:10">
      <c r="A67" s="125"/>
      <c r="B67" s="94" t="s">
        <v>55</v>
      </c>
      <c r="C67" s="95">
        <f>SUM(C60:C66)</f>
        <v>4263</v>
      </c>
      <c r="D67" s="95">
        <f>SUM(D60:D66)</f>
        <v>305</v>
      </c>
      <c r="E67" s="95">
        <f>SUM(E60:E66)</f>
        <v>4568</v>
      </c>
      <c r="F67" s="115">
        <v>111.5</v>
      </c>
      <c r="G67" s="96">
        <f t="shared" si="7"/>
        <v>38.233183856502244</v>
      </c>
      <c r="H67" s="96">
        <f t="shared" si="8"/>
        <v>40.968609865470853</v>
      </c>
    </row>
    <row r="68" spans="1:10">
      <c r="A68" s="105" t="s">
        <v>35</v>
      </c>
      <c r="B68" s="106"/>
      <c r="C68" s="107">
        <f>SUM(C13,C22,C29,C39,C45,C47,C59,C67)</f>
        <v>26457</v>
      </c>
      <c r="D68" s="107">
        <f>SUM(D13,D22,D29,D39,D45,D47,D59,D67)</f>
        <v>2129</v>
      </c>
      <c r="E68" s="107">
        <f>SUM(E13,E22,E29,E39,E45,E47,E59,E67)</f>
        <v>28586</v>
      </c>
      <c r="F68" s="119">
        <v>497.566667</v>
      </c>
      <c r="G68" s="108">
        <f t="shared" si="7"/>
        <v>53.172774131993854</v>
      </c>
      <c r="H68" s="108">
        <f t="shared" si="8"/>
        <v>57.451597737354057</v>
      </c>
      <c r="J68" s="75"/>
    </row>
    <row r="69" spans="1:10">
      <c r="A69" s="69"/>
      <c r="B69" s="69"/>
      <c r="G69" s="109"/>
      <c r="H69" s="109"/>
      <c r="J69" s="75"/>
    </row>
    <row r="70" spans="1:10">
      <c r="A70" s="69" t="s">
        <v>37</v>
      </c>
      <c r="B70" s="69"/>
      <c r="C70" s="110"/>
      <c r="D70" s="110"/>
      <c r="E70" s="110"/>
      <c r="F70" s="110"/>
      <c r="G70" s="81"/>
      <c r="H70" s="81"/>
      <c r="J70" s="75"/>
    </row>
    <row r="71" spans="1:10">
      <c r="A71" s="69" t="s">
        <v>65</v>
      </c>
      <c r="B71" s="69"/>
      <c r="C71" s="69"/>
      <c r="D71" s="69"/>
      <c r="E71" s="69"/>
      <c r="F71" s="111"/>
      <c r="G71" s="81"/>
      <c r="H71" s="81"/>
      <c r="J71" s="75"/>
    </row>
    <row r="72" spans="1:10">
      <c r="A72" s="69" t="s">
        <v>61</v>
      </c>
      <c r="B72" s="69"/>
      <c r="C72" s="69"/>
      <c r="D72" s="69"/>
      <c r="E72" s="69"/>
      <c r="F72" s="70"/>
      <c r="G72" s="81"/>
      <c r="H72" s="81"/>
      <c r="J72" s="75"/>
    </row>
    <row r="73" spans="1:10">
      <c r="A73" s="69" t="s">
        <v>64</v>
      </c>
      <c r="B73" s="69"/>
      <c r="C73" s="69"/>
      <c r="D73" s="69"/>
      <c r="E73" s="69"/>
      <c r="F73" s="70"/>
      <c r="G73" s="81"/>
      <c r="H73" s="81"/>
      <c r="J73" s="75"/>
    </row>
    <row r="74" spans="1:10">
      <c r="A74" s="69" t="s">
        <v>87</v>
      </c>
      <c r="B74" s="69"/>
      <c r="C74" s="69"/>
      <c r="D74" s="69"/>
      <c r="E74" s="69"/>
      <c r="F74" s="69"/>
      <c r="G74" s="81"/>
      <c r="H74" s="81"/>
      <c r="J74" s="75"/>
    </row>
  </sheetData>
  <mergeCells count="6">
    <mergeCell ref="A60:A67"/>
    <mergeCell ref="A7:A13"/>
    <mergeCell ref="A14:A22"/>
    <mergeCell ref="A30:A39"/>
    <mergeCell ref="A40:A45"/>
    <mergeCell ref="A46:A47"/>
  </mergeCells>
  <printOptions horizontalCentered="1"/>
  <pageMargins left="0.7" right="0.7" top="0.5" bottom="0.5" header="0.3" footer="0.3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9A91-FFD3-4E83-8F80-8DB7F16FC7DD}">
  <sheetPr codeName="Sheet3">
    <pageSetUpPr fitToPage="1"/>
  </sheetPr>
  <dimension ref="A1:K79"/>
  <sheetViews>
    <sheetView workbookViewId="0"/>
  </sheetViews>
  <sheetFormatPr defaultRowHeight="13.15"/>
  <cols>
    <col min="1" max="1" width="26.42578125" style="4" customWidth="1"/>
    <col min="2" max="2" width="35.7109375" style="4" customWidth="1"/>
    <col min="3" max="3" width="15.7109375" style="4" customWidth="1"/>
    <col min="4" max="5" width="8.7109375" style="4" customWidth="1"/>
    <col min="6" max="6" width="14.28515625" style="5" customWidth="1"/>
    <col min="7" max="8" width="14.7109375" style="25" customWidth="1"/>
    <col min="10" max="10" width="18.5703125" style="1" customWidth="1"/>
  </cols>
  <sheetData>
    <row r="1" spans="1:11">
      <c r="A1" s="4" t="s">
        <v>59</v>
      </c>
      <c r="C1" s="5"/>
      <c r="D1" s="5"/>
      <c r="E1" s="5"/>
      <c r="G1" s="6"/>
      <c r="H1" s="6">
        <v>44166</v>
      </c>
      <c r="J1" s="68" t="s">
        <v>92</v>
      </c>
    </row>
    <row r="2" spans="1:11">
      <c r="A2" s="4" t="s">
        <v>96</v>
      </c>
      <c r="C2" s="5"/>
      <c r="D2" s="5"/>
      <c r="E2" s="5"/>
      <c r="G2" s="7"/>
      <c r="H2" s="7"/>
    </row>
    <row r="3" spans="1:11">
      <c r="C3" s="5"/>
      <c r="D3" s="5"/>
      <c r="E3" s="5"/>
      <c r="G3" s="7"/>
      <c r="H3" s="7"/>
    </row>
    <row r="4" spans="1:11" ht="18">
      <c r="A4" s="8" t="s">
        <v>93</v>
      </c>
      <c r="B4" s="9"/>
      <c r="C4" s="9"/>
      <c r="D4" s="9"/>
      <c r="E4" s="9"/>
      <c r="F4" s="10"/>
      <c r="G4" s="11"/>
      <c r="H4" s="11"/>
    </row>
    <row r="5" spans="1:11">
      <c r="E5" s="55"/>
    </row>
    <row r="6" spans="1:11" ht="39.4">
      <c r="A6" s="31" t="s">
        <v>36</v>
      </c>
      <c r="B6" s="32" t="s">
        <v>56</v>
      </c>
      <c r="C6" s="3" t="s">
        <v>57</v>
      </c>
      <c r="D6" s="56" t="s">
        <v>81</v>
      </c>
      <c r="E6" s="3" t="s">
        <v>82</v>
      </c>
      <c r="F6" s="40" t="s">
        <v>58</v>
      </c>
      <c r="G6" s="3" t="s">
        <v>83</v>
      </c>
      <c r="H6" s="3" t="s">
        <v>84</v>
      </c>
    </row>
    <row r="7" spans="1:11">
      <c r="A7" s="128" t="s">
        <v>25</v>
      </c>
      <c r="B7" s="13" t="s">
        <v>25</v>
      </c>
      <c r="C7" s="14">
        <v>504</v>
      </c>
      <c r="D7" s="57">
        <v>4</v>
      </c>
      <c r="E7" s="14">
        <f>C7+D7</f>
        <v>508</v>
      </c>
      <c r="F7" s="41">
        <v>2</v>
      </c>
      <c r="G7" s="15">
        <f t="shared" ref="G7" si="0">IF(F7&gt;0,IF(C7&gt;0,C7/F7,""),"")</f>
        <v>252</v>
      </c>
      <c r="H7" s="15">
        <f t="shared" ref="H7" si="1">IF(F7&gt;0,IF(E7&gt;0,E7/F7,""),"")</f>
        <v>254</v>
      </c>
    </row>
    <row r="8" spans="1:11">
      <c r="A8" s="129"/>
      <c r="B8" s="26" t="s">
        <v>66</v>
      </c>
      <c r="C8" s="27">
        <f>C7</f>
        <v>504</v>
      </c>
      <c r="D8" s="58">
        <f>D7</f>
        <v>4</v>
      </c>
      <c r="E8" s="27">
        <f>E7</f>
        <v>508</v>
      </c>
      <c r="F8" s="49">
        <v>2</v>
      </c>
      <c r="G8" s="33">
        <f t="shared" ref="G8:G71" si="2">IF(F8&gt;0,IF(C8&gt;0,C8/F8,""),"")</f>
        <v>252</v>
      </c>
      <c r="H8" s="33">
        <f t="shared" ref="H8:H71" si="3">IF(F8&gt;0,IF(E8&gt;0,E8/F8,""),"")</f>
        <v>254</v>
      </c>
    </row>
    <row r="9" spans="1:11">
      <c r="A9" s="128" t="s">
        <v>43</v>
      </c>
      <c r="B9" s="37" t="s">
        <v>73</v>
      </c>
      <c r="C9" s="38"/>
      <c r="D9" s="59">
        <v>68</v>
      </c>
      <c r="E9" s="38">
        <f t="shared" ref="E9:E69" si="4">C9+D9</f>
        <v>68</v>
      </c>
      <c r="F9" s="43"/>
      <c r="G9" s="39" t="str">
        <f t="shared" si="2"/>
        <v/>
      </c>
      <c r="H9" s="39" t="str">
        <f t="shared" si="3"/>
        <v/>
      </c>
      <c r="K9" s="1"/>
    </row>
    <row r="10" spans="1:11">
      <c r="A10" s="131"/>
      <c r="B10" s="16" t="s">
        <v>38</v>
      </c>
      <c r="C10" s="17">
        <v>749</v>
      </c>
      <c r="D10" s="60"/>
      <c r="E10" s="17">
        <f t="shared" si="4"/>
        <v>749</v>
      </c>
      <c r="F10" s="44">
        <v>8</v>
      </c>
      <c r="G10" s="18">
        <f t="shared" si="2"/>
        <v>93.625</v>
      </c>
      <c r="H10" s="18">
        <f t="shared" si="3"/>
        <v>93.625</v>
      </c>
      <c r="K10" s="1"/>
    </row>
    <row r="11" spans="1:11">
      <c r="A11" s="131"/>
      <c r="B11" s="16" t="s">
        <v>15</v>
      </c>
      <c r="C11" s="17">
        <v>359</v>
      </c>
      <c r="D11" s="60"/>
      <c r="E11" s="17">
        <f t="shared" si="4"/>
        <v>359</v>
      </c>
      <c r="F11" s="44">
        <v>8</v>
      </c>
      <c r="G11" s="18">
        <f t="shared" si="2"/>
        <v>44.875</v>
      </c>
      <c r="H11" s="18">
        <f t="shared" si="3"/>
        <v>44.875</v>
      </c>
      <c r="K11" s="1"/>
    </row>
    <row r="12" spans="1:11">
      <c r="A12" s="131"/>
      <c r="B12" s="16" t="s">
        <v>14</v>
      </c>
      <c r="C12" s="17">
        <v>276</v>
      </c>
      <c r="D12" s="60"/>
      <c r="E12" s="17">
        <f t="shared" si="4"/>
        <v>276</v>
      </c>
      <c r="F12" s="44">
        <v>2</v>
      </c>
      <c r="G12" s="18">
        <f t="shared" si="2"/>
        <v>138</v>
      </c>
      <c r="H12" s="18">
        <f t="shared" si="3"/>
        <v>138</v>
      </c>
      <c r="K12" s="1"/>
    </row>
    <row r="13" spans="1:11">
      <c r="A13" s="131"/>
      <c r="B13" s="16" t="s">
        <v>39</v>
      </c>
      <c r="C13" s="17">
        <v>592</v>
      </c>
      <c r="D13" s="60">
        <v>14</v>
      </c>
      <c r="E13" s="17">
        <f t="shared" si="4"/>
        <v>606</v>
      </c>
      <c r="F13" s="44">
        <v>12</v>
      </c>
      <c r="G13" s="18">
        <f t="shared" si="2"/>
        <v>49.333333333333336</v>
      </c>
      <c r="H13" s="18">
        <f t="shared" si="3"/>
        <v>50.5</v>
      </c>
      <c r="K13" s="1"/>
    </row>
    <row r="14" spans="1:11">
      <c r="A14" s="131"/>
      <c r="B14" s="16" t="s">
        <v>16</v>
      </c>
      <c r="C14" s="17">
        <v>134</v>
      </c>
      <c r="D14" s="60"/>
      <c r="E14" s="17">
        <f t="shared" si="4"/>
        <v>134</v>
      </c>
      <c r="F14" s="44">
        <v>5</v>
      </c>
      <c r="G14" s="18">
        <f t="shared" si="2"/>
        <v>26.8</v>
      </c>
      <c r="H14" s="18">
        <f t="shared" si="3"/>
        <v>26.8</v>
      </c>
      <c r="K14" s="1"/>
    </row>
    <row r="15" spans="1:11">
      <c r="A15" s="132"/>
      <c r="B15" s="28" t="s">
        <v>44</v>
      </c>
      <c r="C15" s="29">
        <f>SUM(C9:C14)</f>
        <v>2110</v>
      </c>
      <c r="D15" s="29">
        <f>SUM(D9:D14)</f>
        <v>82</v>
      </c>
      <c r="E15" s="29">
        <f>SUM(E9:E14)</f>
        <v>2192</v>
      </c>
      <c r="F15" s="50">
        <f>SUM(F10:F14)</f>
        <v>35</v>
      </c>
      <c r="G15" s="30">
        <f t="shared" si="2"/>
        <v>60.285714285714285</v>
      </c>
      <c r="H15" s="30">
        <f t="shared" si="3"/>
        <v>62.628571428571426</v>
      </c>
      <c r="K15" s="1"/>
    </row>
    <row r="16" spans="1:11">
      <c r="A16" s="128" t="s">
        <v>45</v>
      </c>
      <c r="B16" s="13" t="s">
        <v>27</v>
      </c>
      <c r="C16" s="14">
        <v>820</v>
      </c>
      <c r="D16" s="57" t="s">
        <v>89</v>
      </c>
      <c r="E16" s="14">
        <f>C16</f>
        <v>820</v>
      </c>
      <c r="F16" s="41">
        <v>11</v>
      </c>
      <c r="G16" s="15">
        <f t="shared" si="2"/>
        <v>74.545454545454547</v>
      </c>
      <c r="H16" s="15">
        <f t="shared" si="3"/>
        <v>74.545454545454547</v>
      </c>
      <c r="K16" s="1"/>
    </row>
    <row r="17" spans="1:11">
      <c r="A17" s="130"/>
      <c r="B17" s="16" t="s">
        <v>63</v>
      </c>
      <c r="C17" s="17"/>
      <c r="D17" s="60">
        <v>1</v>
      </c>
      <c r="E17" s="17">
        <f t="shared" si="4"/>
        <v>1</v>
      </c>
      <c r="F17" s="45">
        <v>6</v>
      </c>
      <c r="G17" s="18" t="str">
        <f t="shared" si="2"/>
        <v/>
      </c>
      <c r="H17" s="18" t="s">
        <v>89</v>
      </c>
      <c r="K17" s="1"/>
    </row>
    <row r="18" spans="1:11">
      <c r="A18" s="130"/>
      <c r="B18" s="16" t="s">
        <v>74</v>
      </c>
      <c r="C18" s="17"/>
      <c r="D18" s="60">
        <v>291</v>
      </c>
      <c r="E18" s="17">
        <f t="shared" si="4"/>
        <v>291</v>
      </c>
      <c r="F18" s="45">
        <v>1</v>
      </c>
      <c r="G18" s="18" t="str">
        <f t="shared" si="2"/>
        <v/>
      </c>
      <c r="H18" s="18" t="s">
        <v>89</v>
      </c>
      <c r="K18" s="1"/>
    </row>
    <row r="19" spans="1:11">
      <c r="A19" s="130"/>
      <c r="B19" s="16" t="s">
        <v>4</v>
      </c>
      <c r="C19" s="17">
        <v>950</v>
      </c>
      <c r="D19" s="60"/>
      <c r="E19" s="17">
        <f t="shared" si="4"/>
        <v>950</v>
      </c>
      <c r="F19" s="45">
        <v>12</v>
      </c>
      <c r="G19" s="18">
        <f t="shared" si="2"/>
        <v>79.166666666666671</v>
      </c>
      <c r="H19" s="18">
        <f t="shared" si="3"/>
        <v>79.166666666666671</v>
      </c>
      <c r="K19" s="1"/>
    </row>
    <row r="20" spans="1:11">
      <c r="A20" s="130"/>
      <c r="B20" s="16" t="s">
        <v>30</v>
      </c>
      <c r="C20" s="17">
        <v>808</v>
      </c>
      <c r="D20" s="60"/>
      <c r="E20" s="17">
        <f t="shared" si="4"/>
        <v>808</v>
      </c>
      <c r="F20" s="45">
        <v>12</v>
      </c>
      <c r="G20" s="18">
        <f t="shared" si="2"/>
        <v>67.333333333333329</v>
      </c>
      <c r="H20" s="18">
        <f t="shared" si="3"/>
        <v>67.333333333333329</v>
      </c>
      <c r="K20" s="1"/>
    </row>
    <row r="21" spans="1:11">
      <c r="A21" s="130"/>
      <c r="B21" s="16" t="s">
        <v>40</v>
      </c>
      <c r="C21" s="17">
        <v>1420</v>
      </c>
      <c r="D21" s="60" t="s">
        <v>89</v>
      </c>
      <c r="E21" s="17">
        <f>C21</f>
        <v>1420</v>
      </c>
      <c r="F21" s="45">
        <v>13</v>
      </c>
      <c r="G21" s="18">
        <f t="shared" si="2"/>
        <v>109.23076923076923</v>
      </c>
      <c r="H21" s="18">
        <f t="shared" si="3"/>
        <v>109.23076923076923</v>
      </c>
      <c r="K21" s="1"/>
    </row>
    <row r="22" spans="1:11">
      <c r="A22" s="130"/>
      <c r="B22" s="16" t="s">
        <v>29</v>
      </c>
      <c r="C22" s="17">
        <v>985</v>
      </c>
      <c r="D22" s="60"/>
      <c r="E22" s="17">
        <f t="shared" si="4"/>
        <v>985</v>
      </c>
      <c r="F22" s="45">
        <v>11</v>
      </c>
      <c r="G22" s="18">
        <f t="shared" si="2"/>
        <v>89.545454545454547</v>
      </c>
      <c r="H22" s="18">
        <f t="shared" si="3"/>
        <v>89.545454545454547</v>
      </c>
      <c r="K22" s="1"/>
    </row>
    <row r="23" spans="1:11">
      <c r="A23" s="130"/>
      <c r="B23" s="16" t="s">
        <v>41</v>
      </c>
      <c r="C23" s="17">
        <v>453</v>
      </c>
      <c r="D23" s="60"/>
      <c r="E23" s="17">
        <f t="shared" si="4"/>
        <v>453</v>
      </c>
      <c r="F23" s="45">
        <v>10</v>
      </c>
      <c r="G23" s="18">
        <f t="shared" si="2"/>
        <v>45.3</v>
      </c>
      <c r="H23" s="18">
        <f t="shared" si="3"/>
        <v>45.3</v>
      </c>
      <c r="K23" s="1"/>
    </row>
    <row r="24" spans="1:11">
      <c r="A24" s="129"/>
      <c r="B24" s="28" t="s">
        <v>46</v>
      </c>
      <c r="C24" s="29">
        <f>SUM(C16:C23)</f>
        <v>5436</v>
      </c>
      <c r="D24" s="29">
        <f t="shared" ref="D24:E24" si="5">SUM(D16:D23)</f>
        <v>292</v>
      </c>
      <c r="E24" s="29">
        <f t="shared" si="5"/>
        <v>5728</v>
      </c>
      <c r="F24" s="50">
        <f>SUM(F16:F23)</f>
        <v>76</v>
      </c>
      <c r="G24" s="30">
        <f t="shared" si="2"/>
        <v>71.526315789473685</v>
      </c>
      <c r="H24" s="30">
        <f t="shared" si="3"/>
        <v>75.368421052631575</v>
      </c>
      <c r="K24" s="1"/>
    </row>
    <row r="25" spans="1:11">
      <c r="A25" s="36" t="s">
        <v>47</v>
      </c>
      <c r="B25" s="16" t="s">
        <v>95</v>
      </c>
      <c r="C25" s="17"/>
      <c r="D25" s="60">
        <v>390</v>
      </c>
      <c r="E25" s="17">
        <f t="shared" si="4"/>
        <v>390</v>
      </c>
      <c r="F25" s="45">
        <v>1</v>
      </c>
      <c r="G25" s="18" t="str">
        <f t="shared" si="2"/>
        <v/>
      </c>
      <c r="H25" s="18">
        <f t="shared" si="3"/>
        <v>390</v>
      </c>
      <c r="K25" s="1"/>
    </row>
    <row r="26" spans="1:11">
      <c r="A26" s="36"/>
      <c r="B26" s="16" t="s">
        <v>75</v>
      </c>
      <c r="C26" s="17"/>
      <c r="D26" s="60">
        <v>390</v>
      </c>
      <c r="E26" s="17">
        <v>390</v>
      </c>
      <c r="F26" s="45">
        <v>16</v>
      </c>
      <c r="G26" s="18" t="s">
        <v>94</v>
      </c>
      <c r="H26" s="18">
        <v>24.375</v>
      </c>
      <c r="K26" s="1"/>
    </row>
    <row r="27" spans="1:11">
      <c r="A27" s="36"/>
      <c r="B27" s="16" t="s">
        <v>76</v>
      </c>
      <c r="C27" s="17">
        <v>341</v>
      </c>
      <c r="D27" s="60"/>
      <c r="E27" s="17">
        <f t="shared" si="4"/>
        <v>341</v>
      </c>
      <c r="F27" s="45">
        <v>4</v>
      </c>
      <c r="G27" s="18">
        <f t="shared" si="2"/>
        <v>85.25</v>
      </c>
      <c r="H27" s="18">
        <f t="shared" si="3"/>
        <v>85.25</v>
      </c>
      <c r="K27" s="1"/>
    </row>
    <row r="28" spans="1:11">
      <c r="A28" s="36"/>
      <c r="B28" s="16" t="s">
        <v>77</v>
      </c>
      <c r="C28" s="17"/>
      <c r="D28" s="60">
        <v>67</v>
      </c>
      <c r="E28" s="17">
        <f t="shared" si="4"/>
        <v>67</v>
      </c>
      <c r="F28" s="45">
        <v>3</v>
      </c>
      <c r="G28" s="18" t="str">
        <f t="shared" si="2"/>
        <v/>
      </c>
      <c r="H28" s="18">
        <f t="shared" si="3"/>
        <v>22.333333333333332</v>
      </c>
      <c r="K28" s="1"/>
    </row>
    <row r="29" spans="1:11">
      <c r="A29" s="36"/>
      <c r="B29" s="16" t="s">
        <v>18</v>
      </c>
      <c r="C29" s="17">
        <v>91</v>
      </c>
      <c r="D29" s="60"/>
      <c r="E29" s="17">
        <f t="shared" si="4"/>
        <v>91</v>
      </c>
      <c r="F29" s="45">
        <v>7</v>
      </c>
      <c r="G29" s="18">
        <f t="shared" si="2"/>
        <v>13</v>
      </c>
      <c r="H29" s="18">
        <f t="shared" si="3"/>
        <v>13</v>
      </c>
      <c r="K29" s="1"/>
    </row>
    <row r="30" spans="1:11">
      <c r="A30" s="36"/>
      <c r="B30" s="16" t="s">
        <v>33</v>
      </c>
      <c r="C30" s="17">
        <v>632</v>
      </c>
      <c r="D30" s="60"/>
      <c r="E30" s="17">
        <f t="shared" si="4"/>
        <v>632</v>
      </c>
      <c r="F30" s="45">
        <v>5</v>
      </c>
      <c r="G30" s="18">
        <f t="shared" si="2"/>
        <v>126.4</v>
      </c>
      <c r="H30" s="18">
        <f t="shared" si="3"/>
        <v>126.4</v>
      </c>
      <c r="K30" s="1"/>
    </row>
    <row r="31" spans="1:11">
      <c r="A31" s="36"/>
      <c r="B31" s="51" t="s">
        <v>85</v>
      </c>
      <c r="C31" s="52"/>
      <c r="D31" s="62"/>
      <c r="E31" s="52">
        <f t="shared" si="4"/>
        <v>0</v>
      </c>
      <c r="F31" s="53">
        <v>3</v>
      </c>
      <c r="G31" s="54" t="str">
        <f t="shared" si="2"/>
        <v/>
      </c>
      <c r="H31" s="54" t="str">
        <f t="shared" si="3"/>
        <v/>
      </c>
      <c r="K31" s="1"/>
    </row>
    <row r="32" spans="1:11">
      <c r="A32" s="35"/>
      <c r="B32" s="28" t="s">
        <v>48</v>
      </c>
      <c r="C32" s="29">
        <f>SUM(C25:C30)</f>
        <v>1064</v>
      </c>
      <c r="D32" s="29">
        <f t="shared" ref="D32:E32" si="6">SUM(D25:D30)</f>
        <v>847</v>
      </c>
      <c r="E32" s="29">
        <f t="shared" si="6"/>
        <v>1911</v>
      </c>
      <c r="F32" s="46">
        <f>SUM(F25:F31)</f>
        <v>39</v>
      </c>
      <c r="G32" s="30">
        <f t="shared" si="2"/>
        <v>27.282051282051281</v>
      </c>
      <c r="H32" s="30">
        <f t="shared" si="3"/>
        <v>49</v>
      </c>
      <c r="K32" s="1"/>
    </row>
    <row r="33" spans="1:11">
      <c r="A33" s="128" t="s">
        <v>49</v>
      </c>
      <c r="B33" s="13" t="s">
        <v>19</v>
      </c>
      <c r="C33" s="14">
        <v>649</v>
      </c>
      <c r="D33" s="57"/>
      <c r="E33" s="14">
        <f t="shared" si="4"/>
        <v>649</v>
      </c>
      <c r="F33" s="41">
        <v>8</v>
      </c>
      <c r="G33" s="15">
        <f t="shared" si="2"/>
        <v>81.125</v>
      </c>
      <c r="H33" s="15">
        <f t="shared" si="3"/>
        <v>81.125</v>
      </c>
      <c r="K33" s="1"/>
    </row>
    <row r="34" spans="1:11">
      <c r="A34" s="130"/>
      <c r="B34" s="37" t="s">
        <v>78</v>
      </c>
      <c r="C34" s="38"/>
      <c r="D34" s="59">
        <v>105</v>
      </c>
      <c r="E34" s="38">
        <f t="shared" si="4"/>
        <v>105</v>
      </c>
      <c r="F34" s="47">
        <v>3</v>
      </c>
      <c r="G34" s="39" t="str">
        <f t="shared" si="2"/>
        <v/>
      </c>
      <c r="H34" s="39">
        <f t="shared" si="3"/>
        <v>35</v>
      </c>
      <c r="K34" s="1"/>
    </row>
    <row r="35" spans="1:11">
      <c r="A35" s="130"/>
      <c r="B35" s="37" t="s">
        <v>79</v>
      </c>
      <c r="C35" s="38"/>
      <c r="D35" s="59">
        <v>254</v>
      </c>
      <c r="E35" s="38">
        <f t="shared" si="4"/>
        <v>254</v>
      </c>
      <c r="F35" s="47"/>
      <c r="G35" s="39" t="str">
        <f t="shared" si="2"/>
        <v/>
      </c>
      <c r="H35" s="39" t="str">
        <f t="shared" si="3"/>
        <v/>
      </c>
      <c r="K35" s="1"/>
    </row>
    <row r="36" spans="1:11">
      <c r="A36" s="130"/>
      <c r="B36" s="16" t="s">
        <v>31</v>
      </c>
      <c r="C36" s="17">
        <v>477</v>
      </c>
      <c r="D36" s="60"/>
      <c r="E36" s="17">
        <f t="shared" si="4"/>
        <v>477</v>
      </c>
      <c r="F36" s="45">
        <v>9</v>
      </c>
      <c r="G36" s="18">
        <f t="shared" si="2"/>
        <v>53</v>
      </c>
      <c r="H36" s="18">
        <f t="shared" si="3"/>
        <v>53</v>
      </c>
      <c r="K36" s="1"/>
    </row>
    <row r="37" spans="1:11">
      <c r="A37" s="130"/>
      <c r="B37" s="16" t="s">
        <v>20</v>
      </c>
      <c r="C37" s="17">
        <v>1471</v>
      </c>
      <c r="D37" s="60"/>
      <c r="E37" s="17">
        <f t="shared" si="4"/>
        <v>1471</v>
      </c>
      <c r="F37" s="45">
        <v>21</v>
      </c>
      <c r="G37" s="18">
        <f t="shared" si="2"/>
        <v>70.047619047619051</v>
      </c>
      <c r="H37" s="18">
        <f t="shared" si="3"/>
        <v>70.047619047619051</v>
      </c>
      <c r="K37" s="1"/>
    </row>
    <row r="38" spans="1:11">
      <c r="A38" s="130"/>
      <c r="B38" s="16" t="s">
        <v>21</v>
      </c>
      <c r="C38" s="17">
        <v>1203</v>
      </c>
      <c r="D38" s="60">
        <v>1</v>
      </c>
      <c r="E38" s="17">
        <f t="shared" si="4"/>
        <v>1204</v>
      </c>
      <c r="F38" s="45">
        <v>19</v>
      </c>
      <c r="G38" s="18">
        <f t="shared" si="2"/>
        <v>63.315789473684212</v>
      </c>
      <c r="H38" s="18">
        <f t="shared" si="3"/>
        <v>63.368421052631582</v>
      </c>
      <c r="K38" s="1"/>
    </row>
    <row r="39" spans="1:11">
      <c r="A39" s="130"/>
      <c r="B39" s="16" t="s">
        <v>69</v>
      </c>
      <c r="C39" s="17">
        <v>524</v>
      </c>
      <c r="D39" s="60"/>
      <c r="E39" s="17">
        <f t="shared" si="4"/>
        <v>524</v>
      </c>
      <c r="F39" s="45">
        <v>7</v>
      </c>
      <c r="G39" s="18">
        <f t="shared" si="2"/>
        <v>74.857142857142861</v>
      </c>
      <c r="H39" s="18">
        <f t="shared" si="3"/>
        <v>74.857142857142861</v>
      </c>
      <c r="K39" s="1"/>
    </row>
    <row r="40" spans="1:11">
      <c r="A40" s="130"/>
      <c r="B40" s="16" t="s">
        <v>42</v>
      </c>
      <c r="C40" s="17">
        <v>518</v>
      </c>
      <c r="D40" s="60"/>
      <c r="E40" s="17">
        <f t="shared" si="4"/>
        <v>518</v>
      </c>
      <c r="F40" s="45">
        <v>12</v>
      </c>
      <c r="G40" s="18">
        <f t="shared" si="2"/>
        <v>43.166666666666664</v>
      </c>
      <c r="H40" s="18">
        <f t="shared" si="3"/>
        <v>43.166666666666664</v>
      </c>
      <c r="K40" s="1"/>
    </row>
    <row r="41" spans="1:11">
      <c r="A41" s="130"/>
      <c r="B41" s="16" t="s">
        <v>26</v>
      </c>
      <c r="C41" s="17">
        <v>1319</v>
      </c>
      <c r="D41" s="60"/>
      <c r="E41" s="17">
        <f t="shared" si="4"/>
        <v>1319</v>
      </c>
      <c r="F41" s="45">
        <v>20</v>
      </c>
      <c r="G41" s="18">
        <f t="shared" si="2"/>
        <v>65.95</v>
      </c>
      <c r="H41" s="18">
        <f t="shared" si="3"/>
        <v>65.95</v>
      </c>
      <c r="K41" s="1"/>
    </row>
    <row r="42" spans="1:11">
      <c r="A42" s="129"/>
      <c r="B42" s="28" t="s">
        <v>50</v>
      </c>
      <c r="C42" s="29">
        <f>SUM(C33:C41)</f>
        <v>6161</v>
      </c>
      <c r="D42" s="29">
        <f t="shared" ref="D42:E42" si="7">SUM(D33:D41)</f>
        <v>360</v>
      </c>
      <c r="E42" s="29">
        <f t="shared" si="7"/>
        <v>6521</v>
      </c>
      <c r="F42" s="46">
        <f>SUM(F33:F41)</f>
        <v>99</v>
      </c>
      <c r="G42" s="30">
        <f t="shared" si="2"/>
        <v>62.232323232323232</v>
      </c>
      <c r="H42" s="30">
        <f t="shared" si="3"/>
        <v>65.868686868686865</v>
      </c>
      <c r="K42" s="1"/>
    </row>
    <row r="43" spans="1:11">
      <c r="A43" s="128" t="s">
        <v>51</v>
      </c>
      <c r="B43" s="13" t="s">
        <v>12</v>
      </c>
      <c r="C43" s="14">
        <v>663</v>
      </c>
      <c r="D43" s="57">
        <v>37</v>
      </c>
      <c r="E43" s="14">
        <f t="shared" si="4"/>
        <v>700</v>
      </c>
      <c r="F43" s="41">
        <v>14</v>
      </c>
      <c r="G43" s="15">
        <f t="shared" si="2"/>
        <v>47.357142857142854</v>
      </c>
      <c r="H43" s="15">
        <f t="shared" si="3"/>
        <v>50</v>
      </c>
      <c r="K43" s="1"/>
    </row>
    <row r="44" spans="1:11">
      <c r="A44" s="130"/>
      <c r="B44" s="16" t="s">
        <v>22</v>
      </c>
      <c r="C44" s="17">
        <v>557</v>
      </c>
      <c r="D44" s="60">
        <v>1</v>
      </c>
      <c r="E44" s="17">
        <f t="shared" si="4"/>
        <v>558</v>
      </c>
      <c r="F44" s="45">
        <v>11</v>
      </c>
      <c r="G44" s="18">
        <f t="shared" si="2"/>
        <v>50.636363636363633</v>
      </c>
      <c r="H44" s="18">
        <f t="shared" si="3"/>
        <v>50.727272727272727</v>
      </c>
      <c r="K44" s="1"/>
    </row>
    <row r="45" spans="1:11">
      <c r="A45" s="130"/>
      <c r="B45" s="16" t="s">
        <v>80</v>
      </c>
      <c r="C45" s="17"/>
      <c r="D45" s="60">
        <v>16</v>
      </c>
      <c r="E45" s="17">
        <f t="shared" si="4"/>
        <v>16</v>
      </c>
      <c r="F45" s="45">
        <v>1</v>
      </c>
      <c r="G45" s="18" t="str">
        <f t="shared" si="2"/>
        <v/>
      </c>
      <c r="H45" s="18">
        <f t="shared" si="3"/>
        <v>16</v>
      </c>
      <c r="K45" s="1"/>
    </row>
    <row r="46" spans="1:11">
      <c r="A46" s="130"/>
      <c r="B46" s="16" t="s">
        <v>9</v>
      </c>
      <c r="C46" s="17">
        <v>331</v>
      </c>
      <c r="D46" s="60">
        <v>47</v>
      </c>
      <c r="E46" s="17">
        <f t="shared" si="4"/>
        <v>378</v>
      </c>
      <c r="F46" s="45">
        <v>8</v>
      </c>
      <c r="G46" s="18">
        <f t="shared" si="2"/>
        <v>41.375</v>
      </c>
      <c r="H46" s="18">
        <f t="shared" si="3"/>
        <v>47.25</v>
      </c>
      <c r="K46" s="1"/>
    </row>
    <row r="47" spans="1:11">
      <c r="A47" s="130"/>
      <c r="B47" s="16" t="s">
        <v>11</v>
      </c>
      <c r="C47" s="17">
        <v>208</v>
      </c>
      <c r="D47" s="60">
        <v>54</v>
      </c>
      <c r="E47" s="17">
        <f t="shared" si="4"/>
        <v>262</v>
      </c>
      <c r="F47" s="45">
        <v>8</v>
      </c>
      <c r="G47" s="18">
        <f t="shared" si="2"/>
        <v>26</v>
      </c>
      <c r="H47" s="18">
        <f t="shared" si="3"/>
        <v>32.75</v>
      </c>
      <c r="K47" s="1"/>
    </row>
    <row r="48" spans="1:11">
      <c r="A48" s="129"/>
      <c r="B48" s="28" t="s">
        <v>52</v>
      </c>
      <c r="C48" s="29">
        <f>SUM(C43:C47)</f>
        <v>1759</v>
      </c>
      <c r="D48" s="29">
        <f t="shared" ref="D48:E48" si="8">SUM(D43:D47)</f>
        <v>155</v>
      </c>
      <c r="E48" s="29">
        <f t="shared" si="8"/>
        <v>1914</v>
      </c>
      <c r="F48" s="50">
        <f>SUM(F43:F47)</f>
        <v>42</v>
      </c>
      <c r="G48" s="30">
        <f t="shared" si="2"/>
        <v>41.88095238095238</v>
      </c>
      <c r="H48" s="30">
        <f t="shared" si="3"/>
        <v>45.571428571428569</v>
      </c>
      <c r="K48" s="1"/>
    </row>
    <row r="49" spans="1:11">
      <c r="A49" s="128" t="s">
        <v>86</v>
      </c>
      <c r="B49" s="13" t="s">
        <v>24</v>
      </c>
      <c r="C49" s="14">
        <v>850</v>
      </c>
      <c r="D49" s="57"/>
      <c r="E49" s="14">
        <f t="shared" si="4"/>
        <v>850</v>
      </c>
      <c r="F49" s="41">
        <v>16</v>
      </c>
      <c r="G49" s="15">
        <f t="shared" si="2"/>
        <v>53.125</v>
      </c>
      <c r="H49" s="15">
        <f t="shared" si="3"/>
        <v>53.125</v>
      </c>
      <c r="K49" s="1"/>
    </row>
    <row r="50" spans="1:11">
      <c r="A50" s="129"/>
      <c r="B50" s="28" t="s">
        <v>53</v>
      </c>
      <c r="C50" s="29">
        <f>C49</f>
        <v>850</v>
      </c>
      <c r="D50" s="29"/>
      <c r="E50" s="29">
        <f t="shared" ref="E50" si="9">E49</f>
        <v>850</v>
      </c>
      <c r="F50" s="50">
        <v>16</v>
      </c>
      <c r="G50" s="30">
        <f t="shared" si="2"/>
        <v>53.125</v>
      </c>
      <c r="H50" s="30">
        <f t="shared" si="3"/>
        <v>53.125</v>
      </c>
      <c r="K50" s="1"/>
    </row>
    <row r="51" spans="1:11">
      <c r="A51" s="34" t="s">
        <v>67</v>
      </c>
      <c r="B51" s="13" t="s">
        <v>32</v>
      </c>
      <c r="C51" s="14">
        <v>240</v>
      </c>
      <c r="D51" s="57"/>
      <c r="E51" s="14">
        <f t="shared" si="4"/>
        <v>240</v>
      </c>
      <c r="F51" s="41">
        <v>8</v>
      </c>
      <c r="G51" s="15">
        <f t="shared" si="2"/>
        <v>30</v>
      </c>
      <c r="H51" s="15">
        <f t="shared" si="3"/>
        <v>30</v>
      </c>
      <c r="K51" s="1"/>
    </row>
    <row r="52" spans="1:11">
      <c r="A52" s="36"/>
      <c r="B52" s="16" t="s">
        <v>17</v>
      </c>
      <c r="C52" s="17">
        <v>600</v>
      </c>
      <c r="D52" s="60"/>
      <c r="E52" s="17">
        <f t="shared" si="4"/>
        <v>600</v>
      </c>
      <c r="F52" s="45">
        <v>9</v>
      </c>
      <c r="G52" s="18">
        <f t="shared" si="2"/>
        <v>66.666666666666671</v>
      </c>
      <c r="H52" s="18">
        <f t="shared" si="3"/>
        <v>66.666666666666671</v>
      </c>
      <c r="K52" s="1"/>
    </row>
    <row r="53" spans="1:11">
      <c r="A53" s="36"/>
      <c r="B53" s="16" t="s">
        <v>0</v>
      </c>
      <c r="C53" s="17">
        <v>206</v>
      </c>
      <c r="D53" s="60">
        <v>28</v>
      </c>
      <c r="E53" s="17">
        <f t="shared" si="4"/>
        <v>234</v>
      </c>
      <c r="F53" s="45">
        <v>6</v>
      </c>
      <c r="G53" s="18">
        <f t="shared" si="2"/>
        <v>34.333333333333336</v>
      </c>
      <c r="H53" s="18">
        <f t="shared" si="3"/>
        <v>39</v>
      </c>
      <c r="K53" s="1"/>
    </row>
    <row r="54" spans="1:11">
      <c r="A54" s="36"/>
      <c r="B54" s="16" t="s">
        <v>2</v>
      </c>
      <c r="C54" s="17">
        <v>542</v>
      </c>
      <c r="D54" s="60">
        <v>67</v>
      </c>
      <c r="E54" s="17">
        <f t="shared" si="4"/>
        <v>609</v>
      </c>
      <c r="F54" s="45">
        <v>22</v>
      </c>
      <c r="G54" s="18">
        <f t="shared" si="2"/>
        <v>24.636363636363637</v>
      </c>
      <c r="H54" s="18">
        <f t="shared" si="3"/>
        <v>27.681818181818183</v>
      </c>
      <c r="K54" s="1"/>
    </row>
    <row r="55" spans="1:11">
      <c r="A55" s="36"/>
      <c r="B55" s="16" t="s">
        <v>3</v>
      </c>
      <c r="C55" s="17">
        <v>365</v>
      </c>
      <c r="D55" s="60">
        <v>10</v>
      </c>
      <c r="E55" s="17">
        <f t="shared" si="4"/>
        <v>375</v>
      </c>
      <c r="F55" s="45">
        <v>15</v>
      </c>
      <c r="G55" s="18">
        <f t="shared" si="2"/>
        <v>24.333333333333332</v>
      </c>
      <c r="H55" s="18">
        <f t="shared" si="3"/>
        <v>25</v>
      </c>
      <c r="K55" s="1"/>
    </row>
    <row r="56" spans="1:11">
      <c r="A56" s="36"/>
      <c r="B56" s="16" t="s">
        <v>34</v>
      </c>
      <c r="C56" s="17">
        <v>236</v>
      </c>
      <c r="D56" s="60"/>
      <c r="E56" s="17">
        <f t="shared" si="4"/>
        <v>236</v>
      </c>
      <c r="F56" s="45">
        <v>8</v>
      </c>
      <c r="G56" s="18">
        <f t="shared" si="2"/>
        <v>29.5</v>
      </c>
      <c r="H56" s="18">
        <f t="shared" si="3"/>
        <v>29.5</v>
      </c>
      <c r="K56" s="1"/>
    </row>
    <row r="57" spans="1:11">
      <c r="A57" s="36"/>
      <c r="B57" s="16" t="s">
        <v>28</v>
      </c>
      <c r="C57" s="17">
        <v>169</v>
      </c>
      <c r="D57" s="60"/>
      <c r="E57" s="17">
        <f t="shared" si="4"/>
        <v>169</v>
      </c>
      <c r="F57" s="45">
        <v>9</v>
      </c>
      <c r="G57" s="18">
        <f t="shared" si="2"/>
        <v>18.777777777777779</v>
      </c>
      <c r="H57" s="18">
        <f t="shared" si="3"/>
        <v>18.777777777777779</v>
      </c>
      <c r="K57" s="1"/>
    </row>
    <row r="58" spans="1:11">
      <c r="A58" s="36"/>
      <c r="B58" s="16" t="s">
        <v>10</v>
      </c>
      <c r="C58" s="17">
        <v>400</v>
      </c>
      <c r="D58" s="60">
        <v>48</v>
      </c>
      <c r="E58" s="17">
        <f t="shared" si="4"/>
        <v>448</v>
      </c>
      <c r="F58" s="45">
        <v>11</v>
      </c>
      <c r="G58" s="18">
        <f t="shared" si="2"/>
        <v>36.363636363636367</v>
      </c>
      <c r="H58" s="18">
        <f t="shared" si="3"/>
        <v>40.727272727272727</v>
      </c>
      <c r="K58" s="1"/>
    </row>
    <row r="59" spans="1:11">
      <c r="A59" s="36"/>
      <c r="B59" s="16" t="s">
        <v>91</v>
      </c>
      <c r="C59" s="17">
        <v>1321</v>
      </c>
      <c r="D59" s="60">
        <v>24</v>
      </c>
      <c r="E59" s="17">
        <f t="shared" si="4"/>
        <v>1345</v>
      </c>
      <c r="F59" s="45">
        <v>14</v>
      </c>
      <c r="G59" s="18">
        <f t="shared" si="2"/>
        <v>94.357142857142861</v>
      </c>
      <c r="H59" s="18">
        <f t="shared" si="3"/>
        <v>96.071428571428569</v>
      </c>
      <c r="K59" s="1"/>
    </row>
    <row r="60" spans="1:11">
      <c r="A60" s="36"/>
      <c r="B60" s="16" t="s">
        <v>90</v>
      </c>
      <c r="C60" s="17">
        <v>1333</v>
      </c>
      <c r="D60" s="60"/>
      <c r="E60" s="17">
        <f t="shared" si="4"/>
        <v>1333</v>
      </c>
      <c r="F60" s="45">
        <v>15</v>
      </c>
      <c r="G60" s="18">
        <f t="shared" si="2"/>
        <v>88.86666666666666</v>
      </c>
      <c r="H60" s="18">
        <f t="shared" si="3"/>
        <v>88.86666666666666</v>
      </c>
      <c r="K60" s="1"/>
    </row>
    <row r="61" spans="1:11">
      <c r="A61" s="36"/>
      <c r="B61" s="16" t="s">
        <v>60</v>
      </c>
      <c r="C61" s="17">
        <v>140</v>
      </c>
      <c r="D61" s="60"/>
      <c r="E61" s="17">
        <f t="shared" si="4"/>
        <v>140</v>
      </c>
      <c r="F61" s="45">
        <v>6</v>
      </c>
      <c r="G61" s="18">
        <f t="shared" si="2"/>
        <v>23.333333333333332</v>
      </c>
      <c r="H61" s="18">
        <f t="shared" si="3"/>
        <v>23.333333333333332</v>
      </c>
      <c r="K61" s="1"/>
    </row>
    <row r="62" spans="1:11">
      <c r="A62" s="35"/>
      <c r="B62" s="28" t="s">
        <v>68</v>
      </c>
      <c r="C62" s="29">
        <f>SUM(C51:C61)</f>
        <v>5552</v>
      </c>
      <c r="D62" s="29">
        <f t="shared" ref="D62:E62" si="10">SUM(D51:D61)</f>
        <v>177</v>
      </c>
      <c r="E62" s="29">
        <f t="shared" si="10"/>
        <v>5729</v>
      </c>
      <c r="F62" s="50">
        <f>SUM(F51:F61)</f>
        <v>123</v>
      </c>
      <c r="G62" s="30">
        <f t="shared" si="2"/>
        <v>45.138211382113823</v>
      </c>
      <c r="H62" s="30">
        <f t="shared" si="3"/>
        <v>46.577235772357724</v>
      </c>
      <c r="K62" s="1"/>
    </row>
    <row r="63" spans="1:11">
      <c r="A63" s="128" t="s">
        <v>54</v>
      </c>
      <c r="B63" s="13" t="s">
        <v>13</v>
      </c>
      <c r="C63" s="14">
        <v>1424</v>
      </c>
      <c r="D63" s="57">
        <v>83</v>
      </c>
      <c r="E63" s="14">
        <f t="shared" si="4"/>
        <v>1507</v>
      </c>
      <c r="F63" s="41">
        <v>30</v>
      </c>
      <c r="G63" s="15">
        <f t="shared" si="2"/>
        <v>47.466666666666669</v>
      </c>
      <c r="H63" s="15">
        <f t="shared" si="3"/>
        <v>50.233333333333334</v>
      </c>
      <c r="K63" s="1"/>
    </row>
    <row r="64" spans="1:11">
      <c r="A64" s="130"/>
      <c r="B64" s="16" t="s">
        <v>5</v>
      </c>
      <c r="C64" s="17">
        <v>442</v>
      </c>
      <c r="D64" s="60">
        <v>28</v>
      </c>
      <c r="E64" s="17">
        <f t="shared" si="4"/>
        <v>470</v>
      </c>
      <c r="F64" s="44">
        <v>20</v>
      </c>
      <c r="G64" s="18">
        <f t="shared" si="2"/>
        <v>22.1</v>
      </c>
      <c r="H64" s="18">
        <f t="shared" si="3"/>
        <v>23.5</v>
      </c>
      <c r="K64" s="1"/>
    </row>
    <row r="65" spans="1:11">
      <c r="A65" s="130"/>
      <c r="B65" s="16" t="s">
        <v>7</v>
      </c>
      <c r="C65" s="17">
        <v>1070</v>
      </c>
      <c r="D65" s="60">
        <v>78</v>
      </c>
      <c r="E65" s="17">
        <f t="shared" si="4"/>
        <v>1148</v>
      </c>
      <c r="F65" s="44">
        <v>16</v>
      </c>
      <c r="G65" s="18">
        <f t="shared" si="2"/>
        <v>66.875</v>
      </c>
      <c r="H65" s="18">
        <f t="shared" si="3"/>
        <v>71.75</v>
      </c>
      <c r="K65" s="1"/>
    </row>
    <row r="66" spans="1:11">
      <c r="A66" s="130"/>
      <c r="B66" s="16" t="s">
        <v>23</v>
      </c>
      <c r="C66" s="17">
        <v>93</v>
      </c>
      <c r="D66" s="60"/>
      <c r="E66" s="17">
        <f t="shared" si="4"/>
        <v>93</v>
      </c>
      <c r="F66" s="44">
        <v>6</v>
      </c>
      <c r="G66" s="18">
        <f t="shared" si="2"/>
        <v>15.5</v>
      </c>
      <c r="H66" s="18">
        <f t="shared" si="3"/>
        <v>15.5</v>
      </c>
      <c r="K66" s="1"/>
    </row>
    <row r="67" spans="1:11">
      <c r="A67" s="130"/>
      <c r="B67" s="16" t="s">
        <v>1</v>
      </c>
      <c r="C67" s="17">
        <v>771</v>
      </c>
      <c r="D67" s="60">
        <v>11</v>
      </c>
      <c r="E67" s="17">
        <f t="shared" si="4"/>
        <v>782</v>
      </c>
      <c r="F67" s="44">
        <v>11</v>
      </c>
      <c r="G67" s="18">
        <f t="shared" si="2"/>
        <v>70.090909090909093</v>
      </c>
      <c r="H67" s="18">
        <f t="shared" si="3"/>
        <v>71.090909090909093</v>
      </c>
      <c r="K67" s="1"/>
    </row>
    <row r="68" spans="1:11">
      <c r="A68" s="130"/>
      <c r="B68" s="16" t="s">
        <v>8</v>
      </c>
      <c r="C68" s="17">
        <v>455</v>
      </c>
      <c r="D68" s="60">
        <v>69</v>
      </c>
      <c r="E68" s="17">
        <f t="shared" si="4"/>
        <v>524</v>
      </c>
      <c r="F68" s="44">
        <v>31</v>
      </c>
      <c r="G68" s="18">
        <f t="shared" si="2"/>
        <v>14.67741935483871</v>
      </c>
      <c r="H68" s="18">
        <f t="shared" si="3"/>
        <v>16.903225806451612</v>
      </c>
      <c r="K68" s="1"/>
    </row>
    <row r="69" spans="1:11">
      <c r="A69" s="130"/>
      <c r="B69" s="16" t="s">
        <v>62</v>
      </c>
      <c r="C69" s="17">
        <v>215</v>
      </c>
      <c r="D69" s="60"/>
      <c r="E69" s="17">
        <f t="shared" si="4"/>
        <v>215</v>
      </c>
      <c r="F69" s="44">
        <v>12</v>
      </c>
      <c r="G69" s="18">
        <f t="shared" si="2"/>
        <v>17.916666666666668</v>
      </c>
      <c r="H69" s="18">
        <f t="shared" si="3"/>
        <v>17.916666666666668</v>
      </c>
      <c r="K69" s="1"/>
    </row>
    <row r="70" spans="1:11">
      <c r="A70" s="129"/>
      <c r="B70" s="28" t="s">
        <v>55</v>
      </c>
      <c r="C70" s="29">
        <f>SUM(C63:C69)</f>
        <v>4470</v>
      </c>
      <c r="D70" s="29">
        <f t="shared" ref="D70:E70" si="11">SUM(D63:D69)</f>
        <v>269</v>
      </c>
      <c r="E70" s="29">
        <f t="shared" si="11"/>
        <v>4739</v>
      </c>
      <c r="F70" s="46">
        <f>SUM(F63:F69)</f>
        <v>126</v>
      </c>
      <c r="G70" s="30">
        <f t="shared" si="2"/>
        <v>35.476190476190474</v>
      </c>
      <c r="H70" s="30">
        <f t="shared" si="3"/>
        <v>37.611111111111114</v>
      </c>
      <c r="K70" s="1"/>
    </row>
    <row r="71" spans="1:11">
      <c r="A71" s="65" t="s">
        <v>35</v>
      </c>
      <c r="B71" s="66"/>
      <c r="C71" s="20">
        <f>SUM(C8,C15,C24,C32,C42,C48,C50,C62,C70)</f>
        <v>27906</v>
      </c>
      <c r="D71" s="20">
        <f>SUM(D8,D15,D24,D32,D42,D48,D50,D62,D70)</f>
        <v>2186</v>
      </c>
      <c r="E71" s="20">
        <f>SUM(E8,E15,E24,E32,E42,E48,E50,E62,E70)</f>
        <v>30092</v>
      </c>
      <c r="F71" s="48">
        <f>F8+F15+F24+F32+F42+F48+F50+F62+F70</f>
        <v>558</v>
      </c>
      <c r="G71" s="21">
        <f t="shared" si="2"/>
        <v>50.01075268817204</v>
      </c>
      <c r="H71" s="21">
        <f t="shared" si="3"/>
        <v>53.928315412186379</v>
      </c>
      <c r="K71" s="1"/>
    </row>
    <row r="72" spans="1:11">
      <c r="C72" s="22"/>
      <c r="D72" s="22"/>
      <c r="E72" s="64">
        <f>E8+E15+E24+E32+E42+E48+E50+E62+E70</f>
        <v>30092</v>
      </c>
      <c r="F72" s="23"/>
      <c r="G72" s="24"/>
      <c r="H72" s="24"/>
      <c r="K72" s="1"/>
    </row>
    <row r="73" spans="1:11">
      <c r="A73" s="4" t="s">
        <v>37</v>
      </c>
      <c r="C73" s="19"/>
      <c r="D73" s="19"/>
      <c r="E73" s="19"/>
      <c r="F73" s="19"/>
    </row>
    <row r="74" spans="1:11">
      <c r="A74" s="4" t="s">
        <v>65</v>
      </c>
      <c r="F74" s="12"/>
    </row>
    <row r="75" spans="1:11">
      <c r="A75" s="4" t="s">
        <v>61</v>
      </c>
    </row>
    <row r="76" spans="1:11">
      <c r="A76" s="4" t="s">
        <v>64</v>
      </c>
    </row>
    <row r="77" spans="1:11">
      <c r="A77" s="4" t="s">
        <v>87</v>
      </c>
      <c r="F77" s="4"/>
    </row>
    <row r="79" spans="1:11">
      <c r="A79" s="4" t="s">
        <v>70</v>
      </c>
    </row>
  </sheetData>
  <mergeCells count="7">
    <mergeCell ref="A49:A50"/>
    <mergeCell ref="A63:A70"/>
    <mergeCell ref="A7:A8"/>
    <mergeCell ref="A9:A15"/>
    <mergeCell ref="A16:A24"/>
    <mergeCell ref="A33:A42"/>
    <mergeCell ref="A43:A48"/>
  </mergeCells>
  <printOptions horizontalCentered="1"/>
  <pageMargins left="0.7" right="0.7" top="0.5" bottom="0.5" header="0.3" footer="0.3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J78"/>
  <sheetViews>
    <sheetView workbookViewId="0"/>
  </sheetViews>
  <sheetFormatPr defaultRowHeight="13.15"/>
  <cols>
    <col min="1" max="1" width="26.42578125" style="4" customWidth="1"/>
    <col min="2" max="2" width="35.7109375" style="4" customWidth="1"/>
    <col min="3" max="3" width="15.7109375" style="4" customWidth="1"/>
    <col min="4" max="5" width="8.7109375" style="4" customWidth="1"/>
    <col min="6" max="6" width="14.28515625" style="5" customWidth="1"/>
    <col min="7" max="8" width="14.7109375" style="25" customWidth="1"/>
    <col min="10" max="10" width="18.5703125" customWidth="1"/>
  </cols>
  <sheetData>
    <row r="1" spans="1:10">
      <c r="A1" s="4" t="s">
        <v>59</v>
      </c>
      <c r="C1" s="5"/>
      <c r="D1" s="5"/>
      <c r="E1" s="5"/>
      <c r="G1" s="6"/>
      <c r="H1" s="6">
        <v>43776</v>
      </c>
      <c r="J1" s="67" t="s">
        <v>92</v>
      </c>
    </row>
    <row r="2" spans="1:10">
      <c r="A2" s="4" t="s">
        <v>71</v>
      </c>
      <c r="C2" s="5"/>
      <c r="D2" s="5"/>
      <c r="E2" s="5"/>
      <c r="G2" s="7"/>
      <c r="H2" s="7"/>
    </row>
    <row r="3" spans="1:10">
      <c r="C3" s="5"/>
      <c r="D3" s="5"/>
      <c r="E3" s="5"/>
      <c r="G3" s="7"/>
      <c r="H3" s="7"/>
    </row>
    <row r="4" spans="1:10" ht="18">
      <c r="A4" s="8" t="s">
        <v>88</v>
      </c>
      <c r="B4" s="9"/>
      <c r="C4" s="9"/>
      <c r="D4" s="9"/>
      <c r="E4" s="9"/>
      <c r="F4" s="10"/>
      <c r="G4" s="11"/>
      <c r="H4" s="11"/>
    </row>
    <row r="5" spans="1:10">
      <c r="E5" s="55"/>
    </row>
    <row r="6" spans="1:10" ht="39.4">
      <c r="A6" s="31" t="s">
        <v>36</v>
      </c>
      <c r="B6" s="32" t="s">
        <v>56</v>
      </c>
      <c r="C6" s="3" t="s">
        <v>57</v>
      </c>
      <c r="D6" s="56" t="s">
        <v>81</v>
      </c>
      <c r="E6" s="3" t="s">
        <v>82</v>
      </c>
      <c r="F6" s="40" t="s">
        <v>58</v>
      </c>
      <c r="G6" s="3" t="s">
        <v>83</v>
      </c>
      <c r="H6" s="3" t="s">
        <v>84</v>
      </c>
    </row>
    <row r="7" spans="1:10">
      <c r="A7" s="128" t="s">
        <v>25</v>
      </c>
      <c r="B7" s="13" t="s">
        <v>25</v>
      </c>
      <c r="C7" s="14">
        <v>391</v>
      </c>
      <c r="D7" s="57">
        <v>3</v>
      </c>
      <c r="E7" s="14">
        <v>394</v>
      </c>
      <c r="F7" s="41">
        <v>7</v>
      </c>
      <c r="G7" s="15">
        <f>IF(F7&gt;0,IF(C7&gt;0,C7/F7,""),"")</f>
        <v>55.857142857142854</v>
      </c>
      <c r="H7" s="15">
        <f>IF(F7&gt;0,IF(E7&gt;0,E7/F7,""),"")</f>
        <v>56.285714285714285</v>
      </c>
    </row>
    <row r="8" spans="1:10">
      <c r="A8" s="129"/>
      <c r="B8" s="26" t="s">
        <v>66</v>
      </c>
      <c r="C8" s="27">
        <v>391</v>
      </c>
      <c r="D8" s="58">
        <v>3</v>
      </c>
      <c r="E8" s="27">
        <v>394</v>
      </c>
      <c r="F8" s="49">
        <v>7</v>
      </c>
      <c r="G8" s="33">
        <f t="shared" ref="G8:G70" si="0">IF(F8&gt;0,IF(C8&gt;0,C8/F8,""),"")</f>
        <v>55.857142857142854</v>
      </c>
      <c r="H8" s="33">
        <f t="shared" ref="H8:H70" si="1">IF(F8&gt;0,IF(E8&gt;0,E8/F8,""),"")</f>
        <v>56.285714285714285</v>
      </c>
      <c r="J8" s="2"/>
    </row>
    <row r="9" spans="1:10">
      <c r="A9" s="128" t="s">
        <v>43</v>
      </c>
      <c r="B9" s="37" t="s">
        <v>73</v>
      </c>
      <c r="C9" s="38"/>
      <c r="D9" s="59">
        <v>66</v>
      </c>
      <c r="E9" s="38">
        <v>66</v>
      </c>
      <c r="F9" s="43"/>
      <c r="G9" s="39" t="str">
        <f t="shared" si="0"/>
        <v/>
      </c>
      <c r="H9" s="39" t="str">
        <f t="shared" si="1"/>
        <v/>
      </c>
    </row>
    <row r="10" spans="1:10">
      <c r="A10" s="131"/>
      <c r="B10" s="16" t="s">
        <v>38</v>
      </c>
      <c r="C10" s="17">
        <v>736</v>
      </c>
      <c r="D10" s="60"/>
      <c r="E10" s="17">
        <v>736</v>
      </c>
      <c r="F10" s="44">
        <v>7</v>
      </c>
      <c r="G10" s="18">
        <f t="shared" si="0"/>
        <v>105.14285714285714</v>
      </c>
      <c r="H10" s="18">
        <f t="shared" si="1"/>
        <v>105.14285714285714</v>
      </c>
    </row>
    <row r="11" spans="1:10">
      <c r="A11" s="131"/>
      <c r="B11" s="16" t="s">
        <v>15</v>
      </c>
      <c r="C11" s="17">
        <v>381</v>
      </c>
      <c r="D11" s="60"/>
      <c r="E11" s="17">
        <v>381</v>
      </c>
      <c r="F11" s="44">
        <v>6</v>
      </c>
      <c r="G11" s="18">
        <f t="shared" si="0"/>
        <v>63.5</v>
      </c>
      <c r="H11" s="18">
        <f t="shared" si="1"/>
        <v>63.5</v>
      </c>
    </row>
    <row r="12" spans="1:10">
      <c r="A12" s="131"/>
      <c r="B12" s="16" t="s">
        <v>14</v>
      </c>
      <c r="C12" s="17">
        <v>256</v>
      </c>
      <c r="D12" s="60"/>
      <c r="E12" s="17">
        <v>256</v>
      </c>
      <c r="F12" s="44">
        <v>3</v>
      </c>
      <c r="G12" s="18">
        <f t="shared" si="0"/>
        <v>85.333333333333329</v>
      </c>
      <c r="H12" s="18">
        <f t="shared" si="1"/>
        <v>85.333333333333329</v>
      </c>
    </row>
    <row r="13" spans="1:10">
      <c r="A13" s="131"/>
      <c r="B13" s="16" t="s">
        <v>39</v>
      </c>
      <c r="C13" s="17">
        <v>614</v>
      </c>
      <c r="D13" s="60">
        <v>14</v>
      </c>
      <c r="E13" s="17">
        <v>628</v>
      </c>
      <c r="F13" s="44">
        <v>7</v>
      </c>
      <c r="G13" s="18">
        <f t="shared" si="0"/>
        <v>87.714285714285708</v>
      </c>
      <c r="H13" s="18">
        <f t="shared" si="1"/>
        <v>89.714285714285708</v>
      </c>
    </row>
    <row r="14" spans="1:10">
      <c r="A14" s="131"/>
      <c r="B14" s="16" t="s">
        <v>16</v>
      </c>
      <c r="C14" s="17">
        <v>144</v>
      </c>
      <c r="D14" s="60"/>
      <c r="E14" s="17">
        <v>144</v>
      </c>
      <c r="F14" s="44">
        <v>5</v>
      </c>
      <c r="G14" s="18">
        <f t="shared" si="0"/>
        <v>28.8</v>
      </c>
      <c r="H14" s="18">
        <f t="shared" si="1"/>
        <v>28.8</v>
      </c>
    </row>
    <row r="15" spans="1:10">
      <c r="A15" s="132"/>
      <c r="B15" s="28" t="s">
        <v>44</v>
      </c>
      <c r="C15" s="29">
        <f>SUM(C9:C14)</f>
        <v>2131</v>
      </c>
      <c r="D15" s="29">
        <f t="shared" ref="D15:E15" si="2">SUM(D9:D14)</f>
        <v>80</v>
      </c>
      <c r="E15" s="29">
        <f t="shared" si="2"/>
        <v>2211</v>
      </c>
      <c r="F15" s="50">
        <f>SUM(F10:F14)</f>
        <v>28</v>
      </c>
      <c r="G15" s="30">
        <f t="shared" si="0"/>
        <v>76.107142857142861</v>
      </c>
      <c r="H15" s="30">
        <f t="shared" si="1"/>
        <v>78.964285714285708</v>
      </c>
    </row>
    <row r="16" spans="1:10">
      <c r="A16" s="128" t="s">
        <v>45</v>
      </c>
      <c r="B16" s="13" t="s">
        <v>27</v>
      </c>
      <c r="C16" s="14">
        <v>829</v>
      </c>
      <c r="D16" s="57" t="s">
        <v>89</v>
      </c>
      <c r="E16" s="14">
        <v>829</v>
      </c>
      <c r="F16" s="41">
        <v>10</v>
      </c>
      <c r="G16" s="15">
        <f t="shared" si="0"/>
        <v>82.9</v>
      </c>
      <c r="H16" s="15">
        <f t="shared" si="1"/>
        <v>82.9</v>
      </c>
    </row>
    <row r="17" spans="1:8">
      <c r="A17" s="130"/>
      <c r="B17" s="16" t="s">
        <v>63</v>
      </c>
      <c r="C17" s="17"/>
      <c r="D17" s="60">
        <v>1</v>
      </c>
      <c r="E17" s="17">
        <f t="shared" ref="E17:E69" si="3">C17+D17</f>
        <v>1</v>
      </c>
      <c r="F17" s="45">
        <v>4</v>
      </c>
      <c r="G17" s="18" t="str">
        <f t="shared" si="0"/>
        <v/>
      </c>
      <c r="H17" s="18">
        <f t="shared" si="1"/>
        <v>0.25</v>
      </c>
    </row>
    <row r="18" spans="1:8">
      <c r="A18" s="130"/>
      <c r="B18" s="16" t="s">
        <v>74</v>
      </c>
      <c r="C18" s="17"/>
      <c r="D18" s="60">
        <v>145</v>
      </c>
      <c r="E18" s="17">
        <f t="shared" si="3"/>
        <v>145</v>
      </c>
      <c r="F18" s="45">
        <v>1</v>
      </c>
      <c r="G18" s="18" t="str">
        <f t="shared" si="0"/>
        <v/>
      </c>
      <c r="H18" s="18">
        <f t="shared" si="1"/>
        <v>145</v>
      </c>
    </row>
    <row r="19" spans="1:8">
      <c r="A19" s="130"/>
      <c r="B19" s="16" t="s">
        <v>4</v>
      </c>
      <c r="C19" s="17">
        <v>1012</v>
      </c>
      <c r="D19" s="60"/>
      <c r="E19" s="17">
        <f t="shared" si="3"/>
        <v>1012</v>
      </c>
      <c r="F19" s="45">
        <v>9</v>
      </c>
      <c r="G19" s="18">
        <f t="shared" si="0"/>
        <v>112.44444444444444</v>
      </c>
      <c r="H19" s="18">
        <f t="shared" si="1"/>
        <v>112.44444444444444</v>
      </c>
    </row>
    <row r="20" spans="1:8">
      <c r="A20" s="130"/>
      <c r="B20" s="16" t="s">
        <v>30</v>
      </c>
      <c r="C20" s="17">
        <v>782</v>
      </c>
      <c r="D20" s="60"/>
      <c r="E20" s="17">
        <f t="shared" si="3"/>
        <v>782</v>
      </c>
      <c r="F20" s="45">
        <v>11</v>
      </c>
      <c r="G20" s="18">
        <f t="shared" si="0"/>
        <v>71.090909090909093</v>
      </c>
      <c r="H20" s="18">
        <f t="shared" si="1"/>
        <v>71.090909090909093</v>
      </c>
    </row>
    <row r="21" spans="1:8">
      <c r="A21" s="130"/>
      <c r="B21" s="16" t="s">
        <v>40</v>
      </c>
      <c r="C21" s="17">
        <v>1362</v>
      </c>
      <c r="D21" s="60" t="s">
        <v>89</v>
      </c>
      <c r="E21" s="17">
        <v>1362</v>
      </c>
      <c r="F21" s="45">
        <v>15</v>
      </c>
      <c r="G21" s="18">
        <f t="shared" si="0"/>
        <v>90.8</v>
      </c>
      <c r="H21" s="18">
        <f t="shared" si="1"/>
        <v>90.8</v>
      </c>
    </row>
    <row r="22" spans="1:8">
      <c r="A22" s="130"/>
      <c r="B22" s="16" t="s">
        <v>29</v>
      </c>
      <c r="C22" s="17">
        <v>960</v>
      </c>
      <c r="D22" s="60"/>
      <c r="E22" s="17">
        <f t="shared" si="3"/>
        <v>960</v>
      </c>
      <c r="F22" s="45">
        <v>14</v>
      </c>
      <c r="G22" s="18">
        <f t="shared" si="0"/>
        <v>68.571428571428569</v>
      </c>
      <c r="H22" s="18">
        <f t="shared" si="1"/>
        <v>68.571428571428569</v>
      </c>
    </row>
    <row r="23" spans="1:8">
      <c r="A23" s="130"/>
      <c r="B23" s="16" t="s">
        <v>41</v>
      </c>
      <c r="C23" s="17">
        <v>450</v>
      </c>
      <c r="D23" s="60"/>
      <c r="E23" s="17">
        <f t="shared" si="3"/>
        <v>450</v>
      </c>
      <c r="F23" s="45">
        <v>9</v>
      </c>
      <c r="G23" s="18">
        <f t="shared" si="0"/>
        <v>50</v>
      </c>
      <c r="H23" s="18">
        <f t="shared" si="1"/>
        <v>50</v>
      </c>
    </row>
    <row r="24" spans="1:8">
      <c r="A24" s="129"/>
      <c r="B24" s="28" t="s">
        <v>46</v>
      </c>
      <c r="C24" s="29">
        <f>SUM(C16:C23)</f>
        <v>5395</v>
      </c>
      <c r="D24" s="61">
        <v>146</v>
      </c>
      <c r="E24" s="29">
        <f>SUM(E16:E23)</f>
        <v>5541</v>
      </c>
      <c r="F24" s="50">
        <f>SUM(F16:F23)</f>
        <v>73</v>
      </c>
      <c r="G24" s="30">
        <f t="shared" si="0"/>
        <v>73.904109589041099</v>
      </c>
      <c r="H24" s="30">
        <f t="shared" si="1"/>
        <v>75.904109589041099</v>
      </c>
    </row>
    <row r="25" spans="1:8">
      <c r="A25" s="130" t="s">
        <v>47</v>
      </c>
      <c r="B25" s="16" t="s">
        <v>75</v>
      </c>
      <c r="C25" s="17"/>
      <c r="D25" s="60">
        <v>317</v>
      </c>
      <c r="E25" s="17">
        <v>317</v>
      </c>
      <c r="F25" s="45">
        <v>16</v>
      </c>
      <c r="G25" s="18" t="str">
        <f t="shared" si="0"/>
        <v/>
      </c>
      <c r="H25" s="18">
        <f t="shared" si="1"/>
        <v>19.8125</v>
      </c>
    </row>
    <row r="26" spans="1:8">
      <c r="A26" s="130"/>
      <c r="B26" s="16" t="s">
        <v>76</v>
      </c>
      <c r="C26" s="17">
        <v>263</v>
      </c>
      <c r="D26" s="60"/>
      <c r="E26" s="17">
        <v>263</v>
      </c>
      <c r="F26" s="45">
        <v>3</v>
      </c>
      <c r="G26" s="18">
        <f t="shared" si="0"/>
        <v>87.666666666666671</v>
      </c>
      <c r="H26" s="18">
        <f t="shared" si="1"/>
        <v>87.666666666666671</v>
      </c>
    </row>
    <row r="27" spans="1:8">
      <c r="A27" s="130"/>
      <c r="B27" s="16" t="s">
        <v>77</v>
      </c>
      <c r="C27" s="17"/>
      <c r="D27" s="60">
        <v>67</v>
      </c>
      <c r="E27" s="17">
        <v>67</v>
      </c>
      <c r="F27" s="45">
        <v>3</v>
      </c>
      <c r="G27" s="18" t="str">
        <f t="shared" si="0"/>
        <v/>
      </c>
      <c r="H27" s="18">
        <f t="shared" si="1"/>
        <v>22.333333333333332</v>
      </c>
    </row>
    <row r="28" spans="1:8">
      <c r="A28" s="130"/>
      <c r="B28" s="16" t="s">
        <v>18</v>
      </c>
      <c r="C28" s="17">
        <v>103</v>
      </c>
      <c r="D28" s="60"/>
      <c r="E28" s="17">
        <v>103</v>
      </c>
      <c r="F28" s="45">
        <v>7</v>
      </c>
      <c r="G28" s="18">
        <f t="shared" si="0"/>
        <v>14.714285714285714</v>
      </c>
      <c r="H28" s="18">
        <f t="shared" si="1"/>
        <v>14.714285714285714</v>
      </c>
    </row>
    <row r="29" spans="1:8">
      <c r="A29" s="130"/>
      <c r="B29" s="16" t="s">
        <v>33</v>
      </c>
      <c r="C29" s="17">
        <v>607</v>
      </c>
      <c r="D29" s="60"/>
      <c r="E29" s="17">
        <v>607</v>
      </c>
      <c r="F29" s="45">
        <v>5</v>
      </c>
      <c r="G29" s="18">
        <f t="shared" si="0"/>
        <v>121.4</v>
      </c>
      <c r="H29" s="18">
        <f t="shared" si="1"/>
        <v>121.4</v>
      </c>
    </row>
    <row r="30" spans="1:8">
      <c r="A30" s="130"/>
      <c r="B30" s="51" t="s">
        <v>85</v>
      </c>
      <c r="C30" s="52"/>
      <c r="D30" s="62"/>
      <c r="E30" s="52"/>
      <c r="F30" s="53">
        <v>3</v>
      </c>
      <c r="G30" s="54" t="str">
        <f t="shared" si="0"/>
        <v/>
      </c>
      <c r="H30" s="54" t="str">
        <f t="shared" si="1"/>
        <v/>
      </c>
    </row>
    <row r="31" spans="1:8">
      <c r="A31" s="129"/>
      <c r="B31" s="28" t="s">
        <v>48</v>
      </c>
      <c r="C31" s="29">
        <f>SUM(C25:C29)</f>
        <v>973</v>
      </c>
      <c r="D31" s="61">
        <f>SUM(D25:D29)</f>
        <v>384</v>
      </c>
      <c r="E31" s="29">
        <f t="shared" si="3"/>
        <v>1357</v>
      </c>
      <c r="F31" s="46">
        <f>SUM(F25:F30)</f>
        <v>37</v>
      </c>
      <c r="G31" s="30">
        <f t="shared" si="0"/>
        <v>26.297297297297298</v>
      </c>
      <c r="H31" s="30">
        <f t="shared" si="1"/>
        <v>36.675675675675677</v>
      </c>
    </row>
    <row r="32" spans="1:8">
      <c r="A32" s="128" t="s">
        <v>49</v>
      </c>
      <c r="B32" s="13" t="s">
        <v>19</v>
      </c>
      <c r="C32" s="14">
        <v>611</v>
      </c>
      <c r="D32" s="57"/>
      <c r="E32" s="14">
        <v>611</v>
      </c>
      <c r="F32" s="41">
        <v>8</v>
      </c>
      <c r="G32" s="15">
        <f t="shared" si="0"/>
        <v>76.375</v>
      </c>
      <c r="H32" s="15">
        <f t="shared" si="1"/>
        <v>76.375</v>
      </c>
    </row>
    <row r="33" spans="1:8">
      <c r="A33" s="130"/>
      <c r="B33" s="37" t="s">
        <v>78</v>
      </c>
      <c r="C33" s="38"/>
      <c r="D33" s="59">
        <v>96</v>
      </c>
      <c r="E33" s="38">
        <v>96</v>
      </c>
      <c r="F33" s="47">
        <v>1</v>
      </c>
      <c r="G33" s="39" t="str">
        <f t="shared" si="0"/>
        <v/>
      </c>
      <c r="H33" s="39">
        <f t="shared" si="1"/>
        <v>96</v>
      </c>
    </row>
    <row r="34" spans="1:8">
      <c r="A34" s="130"/>
      <c r="B34" s="37" t="s">
        <v>79</v>
      </c>
      <c r="C34" s="38"/>
      <c r="D34" s="59">
        <v>206</v>
      </c>
      <c r="E34" s="38">
        <v>206</v>
      </c>
      <c r="F34" s="47"/>
      <c r="G34" s="39" t="str">
        <f t="shared" si="0"/>
        <v/>
      </c>
      <c r="H34" s="39" t="str">
        <f t="shared" si="1"/>
        <v/>
      </c>
    </row>
    <row r="35" spans="1:8">
      <c r="A35" s="130"/>
      <c r="B35" s="16" t="s">
        <v>31</v>
      </c>
      <c r="C35" s="17">
        <v>454</v>
      </c>
      <c r="D35" s="60"/>
      <c r="E35" s="17">
        <v>454</v>
      </c>
      <c r="F35" s="45">
        <v>10</v>
      </c>
      <c r="G35" s="18">
        <f t="shared" si="0"/>
        <v>45.4</v>
      </c>
      <c r="H35" s="18">
        <f t="shared" si="1"/>
        <v>45.4</v>
      </c>
    </row>
    <row r="36" spans="1:8">
      <c r="A36" s="130"/>
      <c r="B36" s="16" t="s">
        <v>20</v>
      </c>
      <c r="C36" s="17">
        <v>1304</v>
      </c>
      <c r="D36" s="60"/>
      <c r="E36" s="17">
        <v>1304</v>
      </c>
      <c r="F36" s="45">
        <v>21</v>
      </c>
      <c r="G36" s="18">
        <f t="shared" si="0"/>
        <v>62.095238095238095</v>
      </c>
      <c r="H36" s="18">
        <f t="shared" si="1"/>
        <v>62.095238095238095</v>
      </c>
    </row>
    <row r="37" spans="1:8">
      <c r="A37" s="130"/>
      <c r="B37" s="16" t="s">
        <v>21</v>
      </c>
      <c r="C37" s="17">
        <v>1058</v>
      </c>
      <c r="D37" s="60">
        <v>1</v>
      </c>
      <c r="E37" s="17">
        <v>1059</v>
      </c>
      <c r="F37" s="45">
        <v>20</v>
      </c>
      <c r="G37" s="18">
        <f t="shared" si="0"/>
        <v>52.9</v>
      </c>
      <c r="H37" s="18">
        <f t="shared" si="1"/>
        <v>52.95</v>
      </c>
    </row>
    <row r="38" spans="1:8">
      <c r="A38" s="130"/>
      <c r="B38" s="16" t="s">
        <v>69</v>
      </c>
      <c r="C38" s="17">
        <v>452</v>
      </c>
      <c r="D38" s="60"/>
      <c r="E38" s="17">
        <v>452</v>
      </c>
      <c r="F38" s="45">
        <v>8</v>
      </c>
      <c r="G38" s="18">
        <f t="shared" si="0"/>
        <v>56.5</v>
      </c>
      <c r="H38" s="18">
        <f t="shared" si="1"/>
        <v>56.5</v>
      </c>
    </row>
    <row r="39" spans="1:8">
      <c r="A39" s="130"/>
      <c r="B39" s="16" t="s">
        <v>42</v>
      </c>
      <c r="C39" s="17">
        <v>534</v>
      </c>
      <c r="D39" s="60"/>
      <c r="E39" s="17">
        <v>534</v>
      </c>
      <c r="F39" s="45">
        <v>11</v>
      </c>
      <c r="G39" s="18">
        <f t="shared" si="0"/>
        <v>48.545454545454547</v>
      </c>
      <c r="H39" s="18">
        <f t="shared" si="1"/>
        <v>48.545454545454547</v>
      </c>
    </row>
    <row r="40" spans="1:8">
      <c r="A40" s="130"/>
      <c r="B40" s="16" t="s">
        <v>26</v>
      </c>
      <c r="C40" s="17">
        <v>1221</v>
      </c>
      <c r="D40" s="60"/>
      <c r="E40" s="17">
        <v>1221</v>
      </c>
      <c r="F40" s="45">
        <v>23</v>
      </c>
      <c r="G40" s="18">
        <f t="shared" si="0"/>
        <v>53.086956521739133</v>
      </c>
      <c r="H40" s="18">
        <f t="shared" si="1"/>
        <v>53.086956521739133</v>
      </c>
    </row>
    <row r="41" spans="1:8">
      <c r="A41" s="129"/>
      <c r="B41" s="28" t="s">
        <v>50</v>
      </c>
      <c r="C41" s="29">
        <f>SUM(C32:C40)</f>
        <v>5634</v>
      </c>
      <c r="D41" s="61">
        <f>SUM(D32:D40)</f>
        <v>303</v>
      </c>
      <c r="E41" s="29">
        <f t="shared" si="3"/>
        <v>5937</v>
      </c>
      <c r="F41" s="46">
        <f>SUM(F32:F40)</f>
        <v>102</v>
      </c>
      <c r="G41" s="30">
        <f t="shared" si="0"/>
        <v>55.235294117647058</v>
      </c>
      <c r="H41" s="30">
        <f t="shared" si="1"/>
        <v>58.205882352941174</v>
      </c>
    </row>
    <row r="42" spans="1:8">
      <c r="A42" s="128" t="s">
        <v>51</v>
      </c>
      <c r="B42" s="13" t="s">
        <v>12</v>
      </c>
      <c r="C42" s="14">
        <v>637</v>
      </c>
      <c r="D42" s="57">
        <v>30</v>
      </c>
      <c r="E42" s="14">
        <v>667</v>
      </c>
      <c r="F42" s="41">
        <v>13</v>
      </c>
      <c r="G42" s="15">
        <f t="shared" si="0"/>
        <v>49</v>
      </c>
      <c r="H42" s="15">
        <f t="shared" si="1"/>
        <v>51.307692307692307</v>
      </c>
    </row>
    <row r="43" spans="1:8">
      <c r="A43" s="130"/>
      <c r="B43" s="16" t="s">
        <v>22</v>
      </c>
      <c r="C43" s="17">
        <v>542</v>
      </c>
      <c r="D43" s="60">
        <v>1</v>
      </c>
      <c r="E43" s="17">
        <v>543</v>
      </c>
      <c r="F43" s="45">
        <v>9</v>
      </c>
      <c r="G43" s="18">
        <f t="shared" si="0"/>
        <v>60.222222222222221</v>
      </c>
      <c r="H43" s="18">
        <f t="shared" si="1"/>
        <v>60.333333333333336</v>
      </c>
    </row>
    <row r="44" spans="1:8">
      <c r="A44" s="130"/>
      <c r="B44" s="16" t="s">
        <v>80</v>
      </c>
      <c r="C44" s="17"/>
      <c r="D44" s="60">
        <v>19</v>
      </c>
      <c r="E44" s="17">
        <v>19</v>
      </c>
      <c r="F44" s="45">
        <v>1</v>
      </c>
      <c r="G44" s="18" t="str">
        <f t="shared" si="0"/>
        <v/>
      </c>
      <c r="H44" s="18">
        <f t="shared" si="1"/>
        <v>19</v>
      </c>
    </row>
    <row r="45" spans="1:8">
      <c r="A45" s="130"/>
      <c r="B45" s="16" t="s">
        <v>9</v>
      </c>
      <c r="C45" s="17">
        <v>315</v>
      </c>
      <c r="D45" s="60">
        <v>44</v>
      </c>
      <c r="E45" s="17">
        <v>359</v>
      </c>
      <c r="F45" s="45">
        <v>8</v>
      </c>
      <c r="G45" s="18">
        <f t="shared" si="0"/>
        <v>39.375</v>
      </c>
      <c r="H45" s="18">
        <f t="shared" si="1"/>
        <v>44.875</v>
      </c>
    </row>
    <row r="46" spans="1:8">
      <c r="A46" s="130"/>
      <c r="B46" s="16" t="s">
        <v>11</v>
      </c>
      <c r="C46" s="17">
        <v>200</v>
      </c>
      <c r="D46" s="60">
        <v>46</v>
      </c>
      <c r="E46" s="17">
        <v>246</v>
      </c>
      <c r="F46" s="45">
        <v>7</v>
      </c>
      <c r="G46" s="18">
        <f t="shared" si="0"/>
        <v>28.571428571428573</v>
      </c>
      <c r="H46" s="18">
        <f t="shared" si="1"/>
        <v>35.142857142857146</v>
      </c>
    </row>
    <row r="47" spans="1:8">
      <c r="A47" s="129"/>
      <c r="B47" s="28" t="s">
        <v>52</v>
      </c>
      <c r="C47" s="29">
        <f>SUM(C42:C46)</f>
        <v>1694</v>
      </c>
      <c r="D47" s="61">
        <f>SUM(D42:D46)</f>
        <v>140</v>
      </c>
      <c r="E47" s="29">
        <f t="shared" si="3"/>
        <v>1834</v>
      </c>
      <c r="F47" s="50">
        <f>SUM(F42:F46)</f>
        <v>38</v>
      </c>
      <c r="G47" s="30">
        <f t="shared" si="0"/>
        <v>44.578947368421055</v>
      </c>
      <c r="H47" s="30">
        <f t="shared" si="1"/>
        <v>48.263157894736842</v>
      </c>
    </row>
    <row r="48" spans="1:8">
      <c r="A48" s="128" t="s">
        <v>86</v>
      </c>
      <c r="B48" s="13" t="s">
        <v>24</v>
      </c>
      <c r="C48" s="14">
        <v>909</v>
      </c>
      <c r="D48" s="57"/>
      <c r="E48" s="14">
        <v>909</v>
      </c>
      <c r="F48" s="41">
        <v>15</v>
      </c>
      <c r="G48" s="15">
        <f t="shared" si="0"/>
        <v>60.6</v>
      </c>
      <c r="H48" s="15">
        <f t="shared" si="1"/>
        <v>60.6</v>
      </c>
    </row>
    <row r="49" spans="1:8">
      <c r="A49" s="129"/>
      <c r="B49" s="28" t="s">
        <v>53</v>
      </c>
      <c r="C49" s="29">
        <v>909</v>
      </c>
      <c r="D49" s="61"/>
      <c r="E49" s="29">
        <v>909</v>
      </c>
      <c r="F49" s="50">
        <v>15</v>
      </c>
      <c r="G49" s="30">
        <f t="shared" si="0"/>
        <v>60.6</v>
      </c>
      <c r="H49" s="30">
        <f t="shared" si="1"/>
        <v>60.6</v>
      </c>
    </row>
    <row r="50" spans="1:8">
      <c r="A50" s="34" t="s">
        <v>67</v>
      </c>
      <c r="B50" s="13" t="s">
        <v>32</v>
      </c>
      <c r="C50" s="14">
        <v>214</v>
      </c>
      <c r="D50" s="57"/>
      <c r="E50" s="14">
        <v>214</v>
      </c>
      <c r="F50" s="41">
        <v>8</v>
      </c>
      <c r="G50" s="15">
        <f t="shared" si="0"/>
        <v>26.75</v>
      </c>
      <c r="H50" s="15">
        <f t="shared" si="1"/>
        <v>26.75</v>
      </c>
    </row>
    <row r="51" spans="1:8">
      <c r="A51" s="36"/>
      <c r="B51" s="16" t="s">
        <v>17</v>
      </c>
      <c r="C51" s="17">
        <v>600</v>
      </c>
      <c r="D51" s="60"/>
      <c r="E51" s="17">
        <v>600</v>
      </c>
      <c r="F51" s="45">
        <v>7</v>
      </c>
      <c r="G51" s="18">
        <f t="shared" si="0"/>
        <v>85.714285714285708</v>
      </c>
      <c r="H51" s="18">
        <f t="shared" si="1"/>
        <v>85.714285714285708</v>
      </c>
    </row>
    <row r="52" spans="1:8">
      <c r="A52" s="36"/>
      <c r="B52" s="16" t="s">
        <v>0</v>
      </c>
      <c r="C52" s="17">
        <v>192</v>
      </c>
      <c r="D52" s="60">
        <v>27</v>
      </c>
      <c r="E52" s="17">
        <v>219</v>
      </c>
      <c r="F52" s="45">
        <v>5</v>
      </c>
      <c r="G52" s="18">
        <f t="shared" si="0"/>
        <v>38.4</v>
      </c>
      <c r="H52" s="18">
        <f t="shared" si="1"/>
        <v>43.8</v>
      </c>
    </row>
    <row r="53" spans="1:8">
      <c r="A53" s="36"/>
      <c r="B53" s="16" t="s">
        <v>2</v>
      </c>
      <c r="C53" s="17">
        <v>512</v>
      </c>
      <c r="D53" s="60">
        <v>67</v>
      </c>
      <c r="E53" s="17">
        <v>579</v>
      </c>
      <c r="F53" s="45">
        <v>23</v>
      </c>
      <c r="G53" s="18">
        <f t="shared" si="0"/>
        <v>22.260869565217391</v>
      </c>
      <c r="H53" s="18">
        <f t="shared" si="1"/>
        <v>25.173913043478262</v>
      </c>
    </row>
    <row r="54" spans="1:8">
      <c r="A54" s="36"/>
      <c r="B54" s="16" t="s">
        <v>3</v>
      </c>
      <c r="C54" s="17">
        <v>344</v>
      </c>
      <c r="D54" s="60">
        <v>13</v>
      </c>
      <c r="E54" s="17">
        <v>357</v>
      </c>
      <c r="F54" s="45">
        <v>13</v>
      </c>
      <c r="G54" s="18">
        <f t="shared" si="0"/>
        <v>26.46153846153846</v>
      </c>
      <c r="H54" s="18">
        <f t="shared" si="1"/>
        <v>27.46153846153846</v>
      </c>
    </row>
    <row r="55" spans="1:8">
      <c r="A55" s="36"/>
      <c r="B55" s="16" t="s">
        <v>34</v>
      </c>
      <c r="C55" s="17">
        <v>255</v>
      </c>
      <c r="D55" s="60"/>
      <c r="E55" s="17">
        <v>255</v>
      </c>
      <c r="F55" s="45">
        <v>8</v>
      </c>
      <c r="G55" s="18">
        <f t="shared" si="0"/>
        <v>31.875</v>
      </c>
      <c r="H55" s="18">
        <f t="shared" si="1"/>
        <v>31.875</v>
      </c>
    </row>
    <row r="56" spans="1:8">
      <c r="A56" s="36"/>
      <c r="B56" s="16" t="s">
        <v>28</v>
      </c>
      <c r="C56" s="17">
        <v>134</v>
      </c>
      <c r="D56" s="60"/>
      <c r="E56" s="17">
        <v>134</v>
      </c>
      <c r="F56" s="45">
        <v>8</v>
      </c>
      <c r="G56" s="18">
        <f t="shared" si="0"/>
        <v>16.75</v>
      </c>
      <c r="H56" s="18">
        <f t="shared" si="1"/>
        <v>16.75</v>
      </c>
    </row>
    <row r="57" spans="1:8">
      <c r="A57" s="36"/>
      <c r="B57" s="16" t="s">
        <v>10</v>
      </c>
      <c r="C57" s="17">
        <v>389</v>
      </c>
      <c r="D57" s="60">
        <v>39</v>
      </c>
      <c r="E57" s="17">
        <v>428</v>
      </c>
      <c r="F57" s="45">
        <v>10</v>
      </c>
      <c r="G57" s="18">
        <f t="shared" si="0"/>
        <v>38.9</v>
      </c>
      <c r="H57" s="18">
        <f t="shared" si="1"/>
        <v>42.8</v>
      </c>
    </row>
    <row r="58" spans="1:8">
      <c r="A58" s="36"/>
      <c r="B58" s="16" t="s">
        <v>91</v>
      </c>
      <c r="C58" s="17">
        <v>1261</v>
      </c>
      <c r="D58" s="60">
        <v>25</v>
      </c>
      <c r="E58" s="17">
        <v>1286</v>
      </c>
      <c r="F58" s="45">
        <v>11</v>
      </c>
      <c r="G58" s="18">
        <f t="shared" ref="G58" si="4">IF(F58&gt;0,IF(C58&gt;0,C58/F58,""),"")</f>
        <v>114.63636363636364</v>
      </c>
      <c r="H58" s="18">
        <f t="shared" ref="H58" si="5">IF(F58&gt;0,IF(E58&gt;0,E58/F58,""),"")</f>
        <v>116.90909090909091</v>
      </c>
    </row>
    <row r="59" spans="1:8">
      <c r="A59" s="36"/>
      <c r="B59" s="16" t="s">
        <v>90</v>
      </c>
      <c r="C59" s="17">
        <v>1193</v>
      </c>
      <c r="D59" s="60"/>
      <c r="E59" s="17">
        <v>1193</v>
      </c>
      <c r="F59" s="45">
        <v>10</v>
      </c>
      <c r="G59" s="18">
        <f t="shared" si="0"/>
        <v>119.3</v>
      </c>
      <c r="H59" s="18">
        <f t="shared" si="1"/>
        <v>119.3</v>
      </c>
    </row>
    <row r="60" spans="1:8">
      <c r="A60" s="36"/>
      <c r="B60" s="16" t="s">
        <v>60</v>
      </c>
      <c r="C60" s="17">
        <v>130</v>
      </c>
      <c r="D60" s="60"/>
      <c r="E60" s="17">
        <v>130</v>
      </c>
      <c r="F60" s="45">
        <v>5</v>
      </c>
      <c r="G60" s="18">
        <f t="shared" si="0"/>
        <v>26</v>
      </c>
      <c r="H60" s="18">
        <f t="shared" si="1"/>
        <v>26</v>
      </c>
    </row>
    <row r="61" spans="1:8">
      <c r="A61" s="35"/>
      <c r="B61" s="28" t="s">
        <v>68</v>
      </c>
      <c r="C61" s="29">
        <f>SUM(C50:C60)</f>
        <v>5224</v>
      </c>
      <c r="D61" s="61">
        <f>SUM(D50:D60)</f>
        <v>171</v>
      </c>
      <c r="E61" s="29">
        <f t="shared" si="3"/>
        <v>5395</v>
      </c>
      <c r="F61" s="50">
        <f>SUM(F50:F60)</f>
        <v>108</v>
      </c>
      <c r="G61" s="30">
        <f t="shared" si="0"/>
        <v>48.370370370370374</v>
      </c>
      <c r="H61" s="30">
        <f t="shared" si="1"/>
        <v>49.953703703703702</v>
      </c>
    </row>
    <row r="62" spans="1:8">
      <c r="A62" s="128" t="s">
        <v>54</v>
      </c>
      <c r="B62" s="13" t="s">
        <v>13</v>
      </c>
      <c r="C62" s="14">
        <v>1335</v>
      </c>
      <c r="D62" s="57">
        <v>83</v>
      </c>
      <c r="E62" s="14">
        <v>1418</v>
      </c>
      <c r="F62" s="41">
        <v>28</v>
      </c>
      <c r="G62" s="15">
        <f t="shared" si="0"/>
        <v>47.678571428571431</v>
      </c>
      <c r="H62" s="15">
        <f t="shared" si="1"/>
        <v>50.642857142857146</v>
      </c>
    </row>
    <row r="63" spans="1:8">
      <c r="A63" s="130"/>
      <c r="B63" s="16" t="s">
        <v>5</v>
      </c>
      <c r="C63" s="17">
        <v>377</v>
      </c>
      <c r="D63" s="60">
        <v>24</v>
      </c>
      <c r="E63" s="17">
        <v>401</v>
      </c>
      <c r="F63" s="44">
        <v>18</v>
      </c>
      <c r="G63" s="18">
        <f t="shared" si="0"/>
        <v>20.944444444444443</v>
      </c>
      <c r="H63" s="18">
        <f t="shared" si="1"/>
        <v>22.277777777777779</v>
      </c>
    </row>
    <row r="64" spans="1:8">
      <c r="A64" s="130"/>
      <c r="B64" s="16" t="s">
        <v>7</v>
      </c>
      <c r="C64" s="17">
        <v>867</v>
      </c>
      <c r="D64" s="60">
        <v>65</v>
      </c>
      <c r="E64" s="17">
        <v>932</v>
      </c>
      <c r="F64" s="44">
        <v>14</v>
      </c>
      <c r="G64" s="18">
        <f t="shared" si="0"/>
        <v>61.928571428571431</v>
      </c>
      <c r="H64" s="18">
        <f t="shared" si="1"/>
        <v>66.571428571428569</v>
      </c>
    </row>
    <row r="65" spans="1:8">
      <c r="A65" s="130"/>
      <c r="B65" s="16" t="s">
        <v>23</v>
      </c>
      <c r="C65" s="17">
        <v>104</v>
      </c>
      <c r="D65" s="60"/>
      <c r="E65" s="17">
        <v>104</v>
      </c>
      <c r="F65" s="44">
        <v>6</v>
      </c>
      <c r="G65" s="18">
        <f t="shared" si="0"/>
        <v>17.333333333333332</v>
      </c>
      <c r="H65" s="18">
        <f t="shared" si="1"/>
        <v>17.333333333333332</v>
      </c>
    </row>
    <row r="66" spans="1:8">
      <c r="A66" s="130"/>
      <c r="B66" s="16" t="s">
        <v>1</v>
      </c>
      <c r="C66" s="17">
        <v>717</v>
      </c>
      <c r="D66" s="60">
        <v>11</v>
      </c>
      <c r="E66" s="17">
        <v>728</v>
      </c>
      <c r="F66" s="44">
        <v>12</v>
      </c>
      <c r="G66" s="18">
        <f t="shared" si="0"/>
        <v>59.75</v>
      </c>
      <c r="H66" s="18">
        <f t="shared" si="1"/>
        <v>60.666666666666664</v>
      </c>
    </row>
    <row r="67" spans="1:8">
      <c r="A67" s="130"/>
      <c r="B67" s="16" t="s">
        <v>8</v>
      </c>
      <c r="C67" s="17">
        <v>492</v>
      </c>
      <c r="D67" s="60">
        <v>53</v>
      </c>
      <c r="E67" s="17">
        <v>545</v>
      </c>
      <c r="F67" s="44">
        <v>30</v>
      </c>
      <c r="G67" s="18">
        <f t="shared" si="0"/>
        <v>16.399999999999999</v>
      </c>
      <c r="H67" s="18">
        <f t="shared" si="1"/>
        <v>18.166666666666668</v>
      </c>
    </row>
    <row r="68" spans="1:8">
      <c r="A68" s="130"/>
      <c r="B68" s="16" t="s">
        <v>62</v>
      </c>
      <c r="C68" s="17">
        <v>209</v>
      </c>
      <c r="D68" s="60"/>
      <c r="E68" s="17">
        <v>209</v>
      </c>
      <c r="F68" s="44">
        <v>14</v>
      </c>
      <c r="G68" s="18">
        <f t="shared" si="0"/>
        <v>14.928571428571429</v>
      </c>
      <c r="H68" s="18">
        <f t="shared" si="1"/>
        <v>14.928571428571429</v>
      </c>
    </row>
    <row r="69" spans="1:8">
      <c r="A69" s="129"/>
      <c r="B69" s="28" t="s">
        <v>55</v>
      </c>
      <c r="C69" s="29">
        <f>SUM(C62:C68)</f>
        <v>4101</v>
      </c>
      <c r="D69" s="61">
        <f>SUM(D62:D68)</f>
        <v>236</v>
      </c>
      <c r="E69" s="29">
        <f t="shared" si="3"/>
        <v>4337</v>
      </c>
      <c r="F69" s="46">
        <f>SUM(F62:F68)</f>
        <v>122</v>
      </c>
      <c r="G69" s="30">
        <f t="shared" si="0"/>
        <v>33.614754098360656</v>
      </c>
      <c r="H69" s="30">
        <f t="shared" si="1"/>
        <v>35.549180327868854</v>
      </c>
    </row>
    <row r="70" spans="1:8">
      <c r="A70" s="65" t="s">
        <v>35</v>
      </c>
      <c r="B70" s="66"/>
      <c r="C70" s="20">
        <f>SUM(C8,C15,C24,C31,C41,C47,C49,C61,C69)</f>
        <v>26452</v>
      </c>
      <c r="D70" s="20">
        <f t="shared" ref="D70:E70" si="6">SUM(D8,D15,D24,D31,D41,D47,D49,D61,D69)</f>
        <v>1463</v>
      </c>
      <c r="E70" s="20">
        <f t="shared" si="6"/>
        <v>27915</v>
      </c>
      <c r="F70" s="48">
        <f>SUM(F7+F15+F24+F31+F41+F47+F48+F61+F69)</f>
        <v>530</v>
      </c>
      <c r="G70" s="21">
        <f t="shared" si="0"/>
        <v>49.909433962264153</v>
      </c>
      <c r="H70" s="21">
        <f t="shared" si="1"/>
        <v>52.669811320754718</v>
      </c>
    </row>
    <row r="71" spans="1:8">
      <c r="C71" s="22"/>
      <c r="D71" s="22"/>
      <c r="E71" s="64">
        <f>E8+E15+E24+E31+E41+E47+E49+E61+E69</f>
        <v>27915</v>
      </c>
      <c r="F71" s="23"/>
      <c r="G71" s="24"/>
      <c r="H71" s="24"/>
    </row>
    <row r="72" spans="1:8">
      <c r="A72" s="4" t="s">
        <v>37</v>
      </c>
      <c r="C72" s="19"/>
      <c r="D72" s="19"/>
      <c r="E72" s="19"/>
      <c r="F72" s="19"/>
    </row>
    <row r="73" spans="1:8">
      <c r="A73" s="4" t="s">
        <v>65</v>
      </c>
      <c r="F73" s="12"/>
    </row>
    <row r="74" spans="1:8">
      <c r="A74" s="4" t="s">
        <v>61</v>
      </c>
    </row>
    <row r="75" spans="1:8">
      <c r="A75" s="4" t="s">
        <v>64</v>
      </c>
    </row>
    <row r="76" spans="1:8">
      <c r="A76" s="4" t="s">
        <v>87</v>
      </c>
      <c r="F76" s="4"/>
    </row>
    <row r="78" spans="1:8">
      <c r="A78" s="4" t="s">
        <v>70</v>
      </c>
    </row>
  </sheetData>
  <mergeCells count="8">
    <mergeCell ref="A48:A49"/>
    <mergeCell ref="A62:A69"/>
    <mergeCell ref="A9:A15"/>
    <mergeCell ref="A7:A8"/>
    <mergeCell ref="A16:A24"/>
    <mergeCell ref="A25:A31"/>
    <mergeCell ref="A32:A41"/>
    <mergeCell ref="A42:A47"/>
  </mergeCells>
  <printOptions horizontalCentered="1"/>
  <pageMargins left="0.7" right="0.7" top="0.5" bottom="0.5" header="0.3" footer="0.3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78"/>
  <sheetViews>
    <sheetView workbookViewId="0"/>
  </sheetViews>
  <sheetFormatPr defaultRowHeight="13.15"/>
  <cols>
    <col min="1" max="1" width="26.42578125" style="4" customWidth="1"/>
    <col min="2" max="2" width="35.7109375" style="4" customWidth="1"/>
    <col min="3" max="3" width="15.7109375" style="4" customWidth="1"/>
    <col min="4" max="5" width="8.7109375" style="4" customWidth="1"/>
    <col min="6" max="6" width="14.28515625" style="5" customWidth="1"/>
    <col min="7" max="8" width="14.7109375" style="25" customWidth="1"/>
  </cols>
  <sheetData>
    <row r="1" spans="1:10">
      <c r="A1" s="4" t="s">
        <v>59</v>
      </c>
      <c r="C1" s="5"/>
      <c r="D1" s="5"/>
      <c r="E1" s="5"/>
      <c r="G1" s="6"/>
      <c r="H1" s="6">
        <v>43444</v>
      </c>
    </row>
    <row r="2" spans="1:10">
      <c r="A2" s="4" t="s">
        <v>71</v>
      </c>
      <c r="C2" s="5"/>
      <c r="D2" s="5"/>
      <c r="E2" s="5"/>
      <c r="G2" s="7"/>
      <c r="H2" s="7"/>
    </row>
    <row r="3" spans="1:10">
      <c r="C3" s="5"/>
      <c r="D3" s="5"/>
      <c r="E3" s="5"/>
      <c r="G3" s="7"/>
      <c r="H3" s="7"/>
    </row>
    <row r="4" spans="1:10" ht="18">
      <c r="A4" s="8" t="s">
        <v>72</v>
      </c>
      <c r="B4" s="9"/>
      <c r="C4" s="9"/>
      <c r="D4" s="9"/>
      <c r="E4" s="9"/>
      <c r="F4" s="10"/>
      <c r="G4" s="11"/>
      <c r="H4" s="11"/>
    </row>
    <row r="5" spans="1:10">
      <c r="E5" s="55"/>
    </row>
    <row r="6" spans="1:10" ht="39.4">
      <c r="A6" s="31" t="s">
        <v>36</v>
      </c>
      <c r="B6" s="32" t="s">
        <v>56</v>
      </c>
      <c r="C6" s="3" t="s">
        <v>57</v>
      </c>
      <c r="D6" s="56" t="s">
        <v>81</v>
      </c>
      <c r="E6" s="3" t="s">
        <v>82</v>
      </c>
      <c r="F6" s="40" t="s">
        <v>58</v>
      </c>
      <c r="G6" s="3" t="s">
        <v>83</v>
      </c>
      <c r="H6" s="3" t="s">
        <v>84</v>
      </c>
    </row>
    <row r="7" spans="1:10">
      <c r="A7" s="128" t="s">
        <v>25</v>
      </c>
      <c r="B7" s="13" t="s">
        <v>25</v>
      </c>
      <c r="C7" s="14">
        <v>429</v>
      </c>
      <c r="D7" s="57">
        <v>7</v>
      </c>
      <c r="E7" s="14">
        <f>C7+D7</f>
        <v>436</v>
      </c>
      <c r="F7" s="41"/>
      <c r="G7" s="15" t="str">
        <f>IF(F7&gt;0,IF(C7&gt;0,C7/F7,""),"")</f>
        <v/>
      </c>
      <c r="H7" s="15" t="str">
        <f>IF(F7&gt;0,IF(E7&gt;0,E7/F7,""),"")</f>
        <v/>
      </c>
    </row>
    <row r="8" spans="1:10">
      <c r="A8" s="129"/>
      <c r="B8" s="26" t="s">
        <v>66</v>
      </c>
      <c r="C8" s="27">
        <v>429</v>
      </c>
      <c r="D8" s="58">
        <v>7</v>
      </c>
      <c r="E8" s="27">
        <f>C8+D8</f>
        <v>436</v>
      </c>
      <c r="F8" s="49"/>
      <c r="G8" s="33" t="str">
        <f t="shared" ref="G8:G70" si="0">IF(F8&gt;0,IF(C8&gt;0,C8/F8,""),"")</f>
        <v/>
      </c>
      <c r="H8" s="33" t="str">
        <f t="shared" ref="H8:H70" si="1">IF(F8&gt;0,IF(E8&gt;0,E8/F8,""),"")</f>
        <v/>
      </c>
      <c r="J8" s="2"/>
    </row>
    <row r="9" spans="1:10" hidden="1">
      <c r="A9" s="128" t="s">
        <v>43</v>
      </c>
      <c r="B9" s="13" t="s">
        <v>63</v>
      </c>
      <c r="C9" s="14">
        <v>0</v>
      </c>
      <c r="D9" s="57"/>
      <c r="E9" s="14">
        <f t="shared" ref="E9:E69" si="2">C9+D9</f>
        <v>0</v>
      </c>
      <c r="F9" s="42">
        <v>0</v>
      </c>
      <c r="G9" s="15" t="str">
        <f t="shared" si="0"/>
        <v/>
      </c>
      <c r="H9" s="15" t="str">
        <f t="shared" si="1"/>
        <v/>
      </c>
    </row>
    <row r="10" spans="1:10">
      <c r="A10" s="130"/>
      <c r="B10" s="37" t="s">
        <v>73</v>
      </c>
      <c r="C10" s="38"/>
      <c r="D10" s="59">
        <v>56</v>
      </c>
      <c r="E10" s="38">
        <f t="shared" si="2"/>
        <v>56</v>
      </c>
      <c r="F10" s="43"/>
      <c r="G10" s="39" t="str">
        <f t="shared" si="0"/>
        <v/>
      </c>
      <c r="H10" s="39" t="str">
        <f t="shared" si="1"/>
        <v/>
      </c>
    </row>
    <row r="11" spans="1:10">
      <c r="A11" s="130"/>
      <c r="B11" s="16" t="s">
        <v>38</v>
      </c>
      <c r="C11" s="17">
        <v>648</v>
      </c>
      <c r="D11" s="60"/>
      <c r="E11" s="17">
        <f t="shared" si="2"/>
        <v>648</v>
      </c>
      <c r="F11" s="44">
        <v>6</v>
      </c>
      <c r="G11" s="18">
        <f t="shared" si="0"/>
        <v>108</v>
      </c>
      <c r="H11" s="18">
        <f t="shared" si="1"/>
        <v>108</v>
      </c>
    </row>
    <row r="12" spans="1:10">
      <c r="A12" s="130"/>
      <c r="B12" s="16" t="s">
        <v>15</v>
      </c>
      <c r="C12" s="17">
        <v>372</v>
      </c>
      <c r="D12" s="60"/>
      <c r="E12" s="17">
        <f t="shared" si="2"/>
        <v>372</v>
      </c>
      <c r="F12" s="44">
        <v>5</v>
      </c>
      <c r="G12" s="18">
        <f t="shared" si="0"/>
        <v>74.400000000000006</v>
      </c>
      <c r="H12" s="18">
        <f t="shared" si="1"/>
        <v>74.400000000000006</v>
      </c>
    </row>
    <row r="13" spans="1:10">
      <c r="A13" s="130"/>
      <c r="B13" s="16" t="s">
        <v>14</v>
      </c>
      <c r="C13" s="17">
        <v>245</v>
      </c>
      <c r="D13" s="60"/>
      <c r="E13" s="17">
        <f t="shared" si="2"/>
        <v>245</v>
      </c>
      <c r="F13" s="44">
        <v>3</v>
      </c>
      <c r="G13" s="18">
        <f t="shared" si="0"/>
        <v>81.666666666666671</v>
      </c>
      <c r="H13" s="18">
        <f t="shared" si="1"/>
        <v>81.666666666666671</v>
      </c>
    </row>
    <row r="14" spans="1:10">
      <c r="A14" s="130"/>
      <c r="B14" s="16" t="s">
        <v>39</v>
      </c>
      <c r="C14" s="17">
        <v>666</v>
      </c>
      <c r="D14" s="60">
        <v>15</v>
      </c>
      <c r="E14" s="17">
        <f t="shared" si="2"/>
        <v>681</v>
      </c>
      <c r="F14" s="44">
        <v>7</v>
      </c>
      <c r="G14" s="18">
        <f t="shared" si="0"/>
        <v>95.142857142857139</v>
      </c>
      <c r="H14" s="18">
        <f t="shared" si="1"/>
        <v>97.285714285714292</v>
      </c>
    </row>
    <row r="15" spans="1:10">
      <c r="A15" s="130"/>
      <c r="B15" s="16" t="s">
        <v>16</v>
      </c>
      <c r="C15" s="17">
        <v>141</v>
      </c>
      <c r="D15" s="60"/>
      <c r="E15" s="17">
        <f t="shared" si="2"/>
        <v>141</v>
      </c>
      <c r="F15" s="44">
        <v>4</v>
      </c>
      <c r="G15" s="18">
        <f t="shared" si="0"/>
        <v>35.25</v>
      </c>
      <c r="H15" s="18">
        <f t="shared" si="1"/>
        <v>35.25</v>
      </c>
    </row>
    <row r="16" spans="1:10">
      <c r="A16" s="129"/>
      <c r="B16" s="28" t="s">
        <v>44</v>
      </c>
      <c r="C16" s="29">
        <f>SUM(C11:C15)</f>
        <v>2072</v>
      </c>
      <c r="D16" s="61">
        <f>SUM(D10:D15)</f>
        <v>71</v>
      </c>
      <c r="E16" s="29">
        <f t="shared" si="2"/>
        <v>2143</v>
      </c>
      <c r="F16" s="50">
        <f>SUM(F11:F15)</f>
        <v>25</v>
      </c>
      <c r="G16" s="30">
        <f t="shared" si="0"/>
        <v>82.88</v>
      </c>
      <c r="H16" s="30">
        <f t="shared" si="1"/>
        <v>85.72</v>
      </c>
    </row>
    <row r="17" spans="1:8">
      <c r="A17" s="128" t="s">
        <v>45</v>
      </c>
      <c r="B17" s="13" t="s">
        <v>27</v>
      </c>
      <c r="C17" s="14">
        <v>763</v>
      </c>
      <c r="D17" s="57"/>
      <c r="E17" s="14">
        <f t="shared" si="2"/>
        <v>763</v>
      </c>
      <c r="F17" s="41">
        <v>13</v>
      </c>
      <c r="G17" s="15">
        <f t="shared" si="0"/>
        <v>58.692307692307693</v>
      </c>
      <c r="H17" s="15">
        <f t="shared" si="1"/>
        <v>58.692307692307693</v>
      </c>
    </row>
    <row r="18" spans="1:8">
      <c r="A18" s="130"/>
      <c r="B18" s="16" t="s">
        <v>63</v>
      </c>
      <c r="C18" s="17"/>
      <c r="D18" s="60">
        <v>1</v>
      </c>
      <c r="E18" s="17">
        <f t="shared" si="2"/>
        <v>1</v>
      </c>
      <c r="F18" s="45"/>
      <c r="G18" s="18" t="str">
        <f t="shared" si="0"/>
        <v/>
      </c>
      <c r="H18" s="18" t="str">
        <f t="shared" si="1"/>
        <v/>
      </c>
    </row>
    <row r="19" spans="1:8">
      <c r="A19" s="130"/>
      <c r="B19" s="16" t="s">
        <v>74</v>
      </c>
      <c r="C19" s="17"/>
      <c r="D19" s="60">
        <v>103</v>
      </c>
      <c r="E19" s="17">
        <f t="shared" si="2"/>
        <v>103</v>
      </c>
      <c r="F19" s="45"/>
      <c r="G19" s="18" t="str">
        <f t="shared" si="0"/>
        <v/>
      </c>
      <c r="H19" s="18" t="str">
        <f t="shared" si="1"/>
        <v/>
      </c>
    </row>
    <row r="20" spans="1:8">
      <c r="A20" s="130"/>
      <c r="B20" s="16" t="s">
        <v>4</v>
      </c>
      <c r="C20" s="17">
        <v>901</v>
      </c>
      <c r="D20" s="60"/>
      <c r="E20" s="17">
        <f t="shared" si="2"/>
        <v>901</v>
      </c>
      <c r="F20" s="45">
        <v>11</v>
      </c>
      <c r="G20" s="18">
        <f t="shared" si="0"/>
        <v>81.909090909090907</v>
      </c>
      <c r="H20" s="18">
        <f t="shared" si="1"/>
        <v>81.909090909090907</v>
      </c>
    </row>
    <row r="21" spans="1:8">
      <c r="A21" s="130"/>
      <c r="B21" s="16" t="s">
        <v>30</v>
      </c>
      <c r="C21" s="17">
        <v>667</v>
      </c>
      <c r="D21" s="60"/>
      <c r="E21" s="17">
        <f t="shared" si="2"/>
        <v>667</v>
      </c>
      <c r="F21" s="45">
        <v>12</v>
      </c>
      <c r="G21" s="18">
        <f t="shared" si="0"/>
        <v>55.583333333333336</v>
      </c>
      <c r="H21" s="18">
        <f t="shared" si="1"/>
        <v>55.583333333333336</v>
      </c>
    </row>
    <row r="22" spans="1:8">
      <c r="A22" s="130"/>
      <c r="B22" s="16" t="s">
        <v>40</v>
      </c>
      <c r="C22" s="17">
        <v>1293</v>
      </c>
      <c r="D22" s="60"/>
      <c r="E22" s="17">
        <f t="shared" si="2"/>
        <v>1293</v>
      </c>
      <c r="F22" s="45">
        <v>15</v>
      </c>
      <c r="G22" s="18">
        <f t="shared" si="0"/>
        <v>86.2</v>
      </c>
      <c r="H22" s="18">
        <f t="shared" si="1"/>
        <v>86.2</v>
      </c>
    </row>
    <row r="23" spans="1:8">
      <c r="A23" s="130"/>
      <c r="B23" s="16" t="s">
        <v>29</v>
      </c>
      <c r="C23" s="17">
        <v>921</v>
      </c>
      <c r="D23" s="60"/>
      <c r="E23" s="17">
        <f t="shared" si="2"/>
        <v>921</v>
      </c>
      <c r="F23" s="45">
        <v>16</v>
      </c>
      <c r="G23" s="18">
        <f t="shared" si="0"/>
        <v>57.5625</v>
      </c>
      <c r="H23" s="18">
        <f t="shared" si="1"/>
        <v>57.5625</v>
      </c>
    </row>
    <row r="24" spans="1:8">
      <c r="A24" s="130"/>
      <c r="B24" s="16" t="s">
        <v>41</v>
      </c>
      <c r="C24" s="17">
        <v>400</v>
      </c>
      <c r="D24" s="60"/>
      <c r="E24" s="17">
        <f t="shared" si="2"/>
        <v>400</v>
      </c>
      <c r="F24" s="45">
        <v>9</v>
      </c>
      <c r="G24" s="18">
        <f t="shared" si="0"/>
        <v>44.444444444444443</v>
      </c>
      <c r="H24" s="18">
        <f t="shared" si="1"/>
        <v>44.444444444444443</v>
      </c>
    </row>
    <row r="25" spans="1:8">
      <c r="A25" s="129"/>
      <c r="B25" s="28" t="s">
        <v>46</v>
      </c>
      <c r="C25" s="29">
        <f>SUM(C17:C24)</f>
        <v>4945</v>
      </c>
      <c r="D25" s="61">
        <v>104</v>
      </c>
      <c r="E25" s="29">
        <f t="shared" si="2"/>
        <v>5049</v>
      </c>
      <c r="F25" s="50">
        <f>SUM(F17:F24)</f>
        <v>76</v>
      </c>
      <c r="G25" s="30">
        <f t="shared" si="0"/>
        <v>65.065789473684205</v>
      </c>
      <c r="H25" s="30">
        <f t="shared" si="1"/>
        <v>66.434210526315795</v>
      </c>
    </row>
    <row r="26" spans="1:8">
      <c r="A26" s="130" t="s">
        <v>47</v>
      </c>
      <c r="B26" s="16" t="s">
        <v>75</v>
      </c>
      <c r="C26" s="17"/>
      <c r="D26" s="60">
        <v>406</v>
      </c>
      <c r="E26" s="17">
        <f t="shared" si="2"/>
        <v>406</v>
      </c>
      <c r="F26" s="45">
        <v>17</v>
      </c>
      <c r="G26" s="18" t="str">
        <f t="shared" si="0"/>
        <v/>
      </c>
      <c r="H26" s="18">
        <f t="shared" si="1"/>
        <v>23.882352941176471</v>
      </c>
    </row>
    <row r="27" spans="1:8">
      <c r="A27" s="130"/>
      <c r="B27" s="16" t="s">
        <v>76</v>
      </c>
      <c r="C27" s="17">
        <v>150</v>
      </c>
      <c r="D27" s="60"/>
      <c r="E27" s="17">
        <f t="shared" si="2"/>
        <v>150</v>
      </c>
      <c r="F27" s="45">
        <v>3</v>
      </c>
      <c r="G27" s="18">
        <f t="shared" si="0"/>
        <v>50</v>
      </c>
      <c r="H27" s="18">
        <f t="shared" si="1"/>
        <v>50</v>
      </c>
    </row>
    <row r="28" spans="1:8">
      <c r="A28" s="130"/>
      <c r="B28" s="16" t="s">
        <v>77</v>
      </c>
      <c r="C28" s="17"/>
      <c r="D28" s="60">
        <v>44</v>
      </c>
      <c r="E28" s="17">
        <f t="shared" si="2"/>
        <v>44</v>
      </c>
      <c r="F28" s="45">
        <v>2</v>
      </c>
      <c r="G28" s="18" t="str">
        <f t="shared" si="0"/>
        <v/>
      </c>
      <c r="H28" s="18">
        <f t="shared" si="1"/>
        <v>22</v>
      </c>
    </row>
    <row r="29" spans="1:8">
      <c r="A29" s="130"/>
      <c r="B29" s="16" t="s">
        <v>18</v>
      </c>
      <c r="C29" s="17">
        <v>131</v>
      </c>
      <c r="D29" s="60"/>
      <c r="E29" s="17">
        <f t="shared" si="2"/>
        <v>131</v>
      </c>
      <c r="F29" s="45">
        <v>7</v>
      </c>
      <c r="G29" s="18">
        <f t="shared" si="0"/>
        <v>18.714285714285715</v>
      </c>
      <c r="H29" s="18">
        <f t="shared" si="1"/>
        <v>18.714285714285715</v>
      </c>
    </row>
    <row r="30" spans="1:8">
      <c r="A30" s="130"/>
      <c r="B30" s="16" t="s">
        <v>33</v>
      </c>
      <c r="C30" s="17">
        <v>636</v>
      </c>
      <c r="D30" s="60"/>
      <c r="E30" s="17">
        <f t="shared" si="2"/>
        <v>636</v>
      </c>
      <c r="F30" s="45">
        <v>6</v>
      </c>
      <c r="G30" s="18">
        <f t="shared" si="0"/>
        <v>106</v>
      </c>
      <c r="H30" s="18">
        <f t="shared" si="1"/>
        <v>106</v>
      </c>
    </row>
    <row r="31" spans="1:8">
      <c r="A31" s="130"/>
      <c r="B31" s="51" t="s">
        <v>85</v>
      </c>
      <c r="C31" s="52"/>
      <c r="D31" s="62"/>
      <c r="E31" s="52"/>
      <c r="F31" s="53">
        <v>2</v>
      </c>
      <c r="G31" s="54" t="str">
        <f t="shared" si="0"/>
        <v/>
      </c>
      <c r="H31" s="54" t="str">
        <f t="shared" si="1"/>
        <v/>
      </c>
    </row>
    <row r="32" spans="1:8">
      <c r="A32" s="129"/>
      <c r="B32" s="28" t="s">
        <v>48</v>
      </c>
      <c r="C32" s="29">
        <f>SUM(C26:C30)</f>
        <v>917</v>
      </c>
      <c r="D32" s="61">
        <f>SUM(D26:D30)</f>
        <v>450</v>
      </c>
      <c r="E32" s="29">
        <f t="shared" si="2"/>
        <v>1367</v>
      </c>
      <c r="F32" s="46">
        <f>SUM(F26:F31)</f>
        <v>37</v>
      </c>
      <c r="G32" s="30">
        <f t="shared" si="0"/>
        <v>24.783783783783782</v>
      </c>
      <c r="H32" s="30">
        <f t="shared" si="1"/>
        <v>36.945945945945944</v>
      </c>
    </row>
    <row r="33" spans="1:8">
      <c r="A33" s="128" t="s">
        <v>49</v>
      </c>
      <c r="B33" s="13" t="s">
        <v>19</v>
      </c>
      <c r="C33" s="14">
        <v>605</v>
      </c>
      <c r="D33" s="57"/>
      <c r="E33" s="14">
        <f t="shared" si="2"/>
        <v>605</v>
      </c>
      <c r="F33" s="41">
        <v>7</v>
      </c>
      <c r="G33" s="15">
        <f t="shared" si="0"/>
        <v>86.428571428571431</v>
      </c>
      <c r="H33" s="15">
        <f t="shared" si="1"/>
        <v>86.428571428571431</v>
      </c>
    </row>
    <row r="34" spans="1:8">
      <c r="A34" s="130"/>
      <c r="B34" s="37" t="s">
        <v>78</v>
      </c>
      <c r="C34" s="38"/>
      <c r="D34" s="59">
        <v>67</v>
      </c>
      <c r="E34" s="38">
        <f t="shared" si="2"/>
        <v>67</v>
      </c>
      <c r="F34" s="47"/>
      <c r="G34" s="39" t="str">
        <f t="shared" si="0"/>
        <v/>
      </c>
      <c r="H34" s="39" t="str">
        <f t="shared" si="1"/>
        <v/>
      </c>
    </row>
    <row r="35" spans="1:8">
      <c r="A35" s="130"/>
      <c r="B35" s="37" t="s">
        <v>79</v>
      </c>
      <c r="C35" s="38"/>
      <c r="D35" s="59">
        <v>216</v>
      </c>
      <c r="E35" s="38">
        <f t="shared" si="2"/>
        <v>216</v>
      </c>
      <c r="F35" s="47"/>
      <c r="G35" s="39" t="str">
        <f t="shared" si="0"/>
        <v/>
      </c>
      <c r="H35" s="39" t="str">
        <f t="shared" si="1"/>
        <v/>
      </c>
    </row>
    <row r="36" spans="1:8">
      <c r="A36" s="130"/>
      <c r="B36" s="16" t="s">
        <v>31</v>
      </c>
      <c r="C36" s="17">
        <v>427</v>
      </c>
      <c r="D36" s="60"/>
      <c r="E36" s="17">
        <f t="shared" si="2"/>
        <v>427</v>
      </c>
      <c r="F36" s="45">
        <v>10</v>
      </c>
      <c r="G36" s="18">
        <f t="shared" si="0"/>
        <v>42.7</v>
      </c>
      <c r="H36" s="18">
        <f t="shared" si="1"/>
        <v>42.7</v>
      </c>
    </row>
    <row r="37" spans="1:8">
      <c r="A37" s="130"/>
      <c r="B37" s="16" t="s">
        <v>20</v>
      </c>
      <c r="C37" s="17">
        <v>1275</v>
      </c>
      <c r="D37" s="60"/>
      <c r="E37" s="17">
        <f t="shared" si="2"/>
        <v>1275</v>
      </c>
      <c r="F37" s="45">
        <v>22</v>
      </c>
      <c r="G37" s="18">
        <f t="shared" si="0"/>
        <v>57.954545454545453</v>
      </c>
      <c r="H37" s="18">
        <f t="shared" si="1"/>
        <v>57.954545454545453</v>
      </c>
    </row>
    <row r="38" spans="1:8">
      <c r="A38" s="130"/>
      <c r="B38" s="16" t="s">
        <v>21</v>
      </c>
      <c r="C38" s="17">
        <v>1019</v>
      </c>
      <c r="D38" s="60">
        <v>1</v>
      </c>
      <c r="E38" s="17">
        <f t="shared" si="2"/>
        <v>1020</v>
      </c>
      <c r="F38" s="45">
        <v>21</v>
      </c>
      <c r="G38" s="18">
        <f t="shared" si="0"/>
        <v>48.523809523809526</v>
      </c>
      <c r="H38" s="18">
        <f t="shared" si="1"/>
        <v>48.571428571428569</v>
      </c>
    </row>
    <row r="39" spans="1:8">
      <c r="A39" s="130"/>
      <c r="B39" s="16" t="s">
        <v>69</v>
      </c>
      <c r="C39" s="17">
        <v>496</v>
      </c>
      <c r="D39" s="60"/>
      <c r="E39" s="17">
        <f t="shared" si="2"/>
        <v>496</v>
      </c>
      <c r="F39" s="45">
        <v>8</v>
      </c>
      <c r="G39" s="18">
        <f t="shared" si="0"/>
        <v>62</v>
      </c>
      <c r="H39" s="18">
        <f t="shared" si="1"/>
        <v>62</v>
      </c>
    </row>
    <row r="40" spans="1:8">
      <c r="A40" s="130"/>
      <c r="B40" s="16" t="s">
        <v>42</v>
      </c>
      <c r="C40" s="17">
        <v>515</v>
      </c>
      <c r="D40" s="60"/>
      <c r="E40" s="17">
        <f t="shared" si="2"/>
        <v>515</v>
      </c>
      <c r="F40" s="45">
        <v>13</v>
      </c>
      <c r="G40" s="18">
        <f t="shared" si="0"/>
        <v>39.615384615384613</v>
      </c>
      <c r="H40" s="18">
        <f t="shared" si="1"/>
        <v>39.615384615384613</v>
      </c>
    </row>
    <row r="41" spans="1:8">
      <c r="A41" s="130"/>
      <c r="B41" s="16" t="s">
        <v>26</v>
      </c>
      <c r="C41" s="17">
        <v>1237</v>
      </c>
      <c r="D41" s="60"/>
      <c r="E41" s="17">
        <f t="shared" si="2"/>
        <v>1237</v>
      </c>
      <c r="F41" s="45">
        <v>22</v>
      </c>
      <c r="G41" s="18">
        <f t="shared" si="0"/>
        <v>56.227272727272727</v>
      </c>
      <c r="H41" s="18">
        <f t="shared" si="1"/>
        <v>56.227272727272727</v>
      </c>
    </row>
    <row r="42" spans="1:8">
      <c r="A42" s="129"/>
      <c r="B42" s="28" t="s">
        <v>50</v>
      </c>
      <c r="C42" s="29">
        <f>SUM(C33:C41)</f>
        <v>5574</v>
      </c>
      <c r="D42" s="61">
        <f>SUM(D33:D41)</f>
        <v>284</v>
      </c>
      <c r="E42" s="29">
        <f t="shared" si="2"/>
        <v>5858</v>
      </c>
      <c r="F42" s="46">
        <f>SUM(F33:F41)</f>
        <v>103</v>
      </c>
      <c r="G42" s="30">
        <f t="shared" si="0"/>
        <v>54.116504854368934</v>
      </c>
      <c r="H42" s="30">
        <f t="shared" si="1"/>
        <v>56.873786407766993</v>
      </c>
    </row>
    <row r="43" spans="1:8">
      <c r="A43" s="128" t="s">
        <v>51</v>
      </c>
      <c r="B43" s="13" t="s">
        <v>12</v>
      </c>
      <c r="C43" s="14">
        <v>601</v>
      </c>
      <c r="D43" s="57">
        <v>37</v>
      </c>
      <c r="E43" s="14">
        <f t="shared" si="2"/>
        <v>638</v>
      </c>
      <c r="F43" s="41">
        <v>14</v>
      </c>
      <c r="G43" s="15">
        <f t="shared" si="0"/>
        <v>42.928571428571431</v>
      </c>
      <c r="H43" s="15">
        <f t="shared" si="1"/>
        <v>45.571428571428569</v>
      </c>
    </row>
    <row r="44" spans="1:8">
      <c r="A44" s="130"/>
      <c r="B44" s="16" t="s">
        <v>22</v>
      </c>
      <c r="C44" s="17">
        <v>518</v>
      </c>
      <c r="D44" s="60"/>
      <c r="E44" s="17">
        <f t="shared" si="2"/>
        <v>518</v>
      </c>
      <c r="F44" s="45">
        <v>10</v>
      </c>
      <c r="G44" s="18">
        <f t="shared" si="0"/>
        <v>51.8</v>
      </c>
      <c r="H44" s="18">
        <f t="shared" si="1"/>
        <v>51.8</v>
      </c>
    </row>
    <row r="45" spans="1:8">
      <c r="A45" s="130"/>
      <c r="B45" s="16" t="s">
        <v>80</v>
      </c>
      <c r="C45" s="17"/>
      <c r="D45" s="60">
        <v>20</v>
      </c>
      <c r="E45" s="17">
        <f t="shared" si="2"/>
        <v>20</v>
      </c>
      <c r="F45" s="45">
        <v>1</v>
      </c>
      <c r="G45" s="18" t="str">
        <f t="shared" si="0"/>
        <v/>
      </c>
      <c r="H45" s="18">
        <f t="shared" si="1"/>
        <v>20</v>
      </c>
    </row>
    <row r="46" spans="1:8">
      <c r="A46" s="130"/>
      <c r="B46" s="16" t="s">
        <v>9</v>
      </c>
      <c r="C46" s="17">
        <v>308</v>
      </c>
      <c r="D46" s="60">
        <v>37</v>
      </c>
      <c r="E46" s="17">
        <f t="shared" si="2"/>
        <v>345</v>
      </c>
      <c r="F46" s="45">
        <v>8</v>
      </c>
      <c r="G46" s="18">
        <f t="shared" si="0"/>
        <v>38.5</v>
      </c>
      <c r="H46" s="18">
        <f t="shared" si="1"/>
        <v>43.125</v>
      </c>
    </row>
    <row r="47" spans="1:8">
      <c r="A47" s="130"/>
      <c r="B47" s="16" t="s">
        <v>11</v>
      </c>
      <c r="C47" s="17">
        <v>191</v>
      </c>
      <c r="D47" s="60">
        <v>50</v>
      </c>
      <c r="E47" s="17">
        <f t="shared" si="2"/>
        <v>241</v>
      </c>
      <c r="F47" s="45">
        <v>6</v>
      </c>
      <c r="G47" s="18">
        <f t="shared" si="0"/>
        <v>31.833333333333332</v>
      </c>
      <c r="H47" s="18">
        <f t="shared" si="1"/>
        <v>40.166666666666664</v>
      </c>
    </row>
    <row r="48" spans="1:8">
      <c r="A48" s="129"/>
      <c r="B48" s="28" t="s">
        <v>52</v>
      </c>
      <c r="C48" s="29">
        <f>SUM(C43:C47)</f>
        <v>1618</v>
      </c>
      <c r="D48" s="61">
        <f>SUM(D43:D47)</f>
        <v>144</v>
      </c>
      <c r="E48" s="29">
        <f t="shared" si="2"/>
        <v>1762</v>
      </c>
      <c r="F48" s="50">
        <f>SUM(F43:F47)</f>
        <v>39</v>
      </c>
      <c r="G48" s="30">
        <f t="shared" si="0"/>
        <v>41.487179487179489</v>
      </c>
      <c r="H48" s="30">
        <f t="shared" si="1"/>
        <v>45.179487179487182</v>
      </c>
    </row>
    <row r="49" spans="1:8">
      <c r="A49" s="128" t="s">
        <v>86</v>
      </c>
      <c r="B49" s="13" t="s">
        <v>24</v>
      </c>
      <c r="C49" s="14">
        <v>896</v>
      </c>
      <c r="D49" s="57"/>
      <c r="E49" s="14">
        <f t="shared" si="2"/>
        <v>896</v>
      </c>
      <c r="F49" s="41">
        <v>16</v>
      </c>
      <c r="G49" s="15">
        <f t="shared" si="0"/>
        <v>56</v>
      </c>
      <c r="H49" s="15">
        <f t="shared" si="1"/>
        <v>56</v>
      </c>
    </row>
    <row r="50" spans="1:8">
      <c r="A50" s="129"/>
      <c r="B50" s="28" t="s">
        <v>53</v>
      </c>
      <c r="C50" s="29">
        <v>896</v>
      </c>
      <c r="D50" s="61"/>
      <c r="E50" s="29">
        <f t="shared" si="2"/>
        <v>896</v>
      </c>
      <c r="F50" s="50">
        <v>16</v>
      </c>
      <c r="G50" s="30">
        <f t="shared" si="0"/>
        <v>56</v>
      </c>
      <c r="H50" s="30">
        <f t="shared" si="1"/>
        <v>56</v>
      </c>
    </row>
    <row r="51" spans="1:8">
      <c r="A51" s="34" t="s">
        <v>67</v>
      </c>
      <c r="B51" s="13" t="s">
        <v>32</v>
      </c>
      <c r="C51" s="14">
        <v>212</v>
      </c>
      <c r="D51" s="57"/>
      <c r="E51" s="14">
        <f t="shared" si="2"/>
        <v>212</v>
      </c>
      <c r="F51" s="41">
        <v>8</v>
      </c>
      <c r="G51" s="15">
        <f t="shared" si="0"/>
        <v>26.5</v>
      </c>
      <c r="H51" s="15">
        <f t="shared" si="1"/>
        <v>26.5</v>
      </c>
    </row>
    <row r="52" spans="1:8">
      <c r="A52" s="36"/>
      <c r="B52" s="16" t="s">
        <v>17</v>
      </c>
      <c r="C52" s="17">
        <v>534</v>
      </c>
      <c r="D52" s="60"/>
      <c r="E52" s="17">
        <f t="shared" si="2"/>
        <v>534</v>
      </c>
      <c r="F52" s="45">
        <v>8</v>
      </c>
      <c r="G52" s="18">
        <f t="shared" si="0"/>
        <v>66.75</v>
      </c>
      <c r="H52" s="18">
        <f t="shared" si="1"/>
        <v>66.75</v>
      </c>
    </row>
    <row r="53" spans="1:8">
      <c r="A53" s="36"/>
      <c r="B53" s="16" t="s">
        <v>0</v>
      </c>
      <c r="C53" s="17">
        <v>179</v>
      </c>
      <c r="D53" s="60">
        <v>35</v>
      </c>
      <c r="E53" s="17">
        <f t="shared" si="2"/>
        <v>214</v>
      </c>
      <c r="F53" s="45">
        <v>6</v>
      </c>
      <c r="G53" s="18">
        <f t="shared" si="0"/>
        <v>29.833333333333332</v>
      </c>
      <c r="H53" s="18">
        <f t="shared" si="1"/>
        <v>35.666666666666664</v>
      </c>
    </row>
    <row r="54" spans="1:8">
      <c r="A54" s="36"/>
      <c r="B54" s="16" t="s">
        <v>2</v>
      </c>
      <c r="C54" s="17">
        <v>489</v>
      </c>
      <c r="D54" s="60">
        <v>82</v>
      </c>
      <c r="E54" s="17">
        <f t="shared" si="2"/>
        <v>571</v>
      </c>
      <c r="F54" s="45">
        <v>23</v>
      </c>
      <c r="G54" s="18">
        <f t="shared" si="0"/>
        <v>21.260869565217391</v>
      </c>
      <c r="H54" s="18">
        <f t="shared" si="1"/>
        <v>24.826086956521738</v>
      </c>
    </row>
    <row r="55" spans="1:8">
      <c r="A55" s="36"/>
      <c r="B55" s="16" t="s">
        <v>3</v>
      </c>
      <c r="C55" s="17">
        <v>326</v>
      </c>
      <c r="D55" s="60">
        <v>15</v>
      </c>
      <c r="E55" s="17">
        <f t="shared" si="2"/>
        <v>341</v>
      </c>
      <c r="F55" s="45">
        <v>14</v>
      </c>
      <c r="G55" s="18">
        <f t="shared" si="0"/>
        <v>23.285714285714285</v>
      </c>
      <c r="H55" s="18">
        <f t="shared" si="1"/>
        <v>24.357142857142858</v>
      </c>
    </row>
    <row r="56" spans="1:8">
      <c r="A56" s="36"/>
      <c r="B56" s="16" t="s">
        <v>34</v>
      </c>
      <c r="C56" s="17">
        <v>237</v>
      </c>
      <c r="D56" s="60"/>
      <c r="E56" s="17">
        <f t="shared" si="2"/>
        <v>237</v>
      </c>
      <c r="F56" s="45">
        <v>9</v>
      </c>
      <c r="G56" s="18">
        <f t="shared" si="0"/>
        <v>26.333333333333332</v>
      </c>
      <c r="H56" s="18">
        <f t="shared" si="1"/>
        <v>26.333333333333332</v>
      </c>
    </row>
    <row r="57" spans="1:8">
      <c r="A57" s="36"/>
      <c r="B57" s="16" t="s">
        <v>28</v>
      </c>
      <c r="C57" s="17">
        <v>120</v>
      </c>
      <c r="D57" s="60"/>
      <c r="E57" s="17">
        <f t="shared" si="2"/>
        <v>120</v>
      </c>
      <c r="F57" s="45">
        <v>8</v>
      </c>
      <c r="G57" s="18">
        <f t="shared" si="0"/>
        <v>15</v>
      </c>
      <c r="H57" s="18">
        <f t="shared" si="1"/>
        <v>15</v>
      </c>
    </row>
    <row r="58" spans="1:8">
      <c r="A58" s="36"/>
      <c r="B58" s="16" t="s">
        <v>10</v>
      </c>
      <c r="C58" s="17">
        <v>379</v>
      </c>
      <c r="D58" s="60">
        <v>44</v>
      </c>
      <c r="E58" s="17">
        <f t="shared" si="2"/>
        <v>423</v>
      </c>
      <c r="F58" s="45">
        <v>9</v>
      </c>
      <c r="G58" s="18">
        <f t="shared" si="0"/>
        <v>42.111111111111114</v>
      </c>
      <c r="H58" s="18">
        <f t="shared" si="1"/>
        <v>47</v>
      </c>
    </row>
    <row r="59" spans="1:8">
      <c r="A59" s="36"/>
      <c r="B59" s="16" t="s">
        <v>6</v>
      </c>
      <c r="C59" s="17">
        <f>970+877</f>
        <v>1847</v>
      </c>
      <c r="D59" s="60">
        <v>31</v>
      </c>
      <c r="E59" s="17">
        <f t="shared" si="2"/>
        <v>1878</v>
      </c>
      <c r="F59" s="45">
        <v>27</v>
      </c>
      <c r="G59" s="18">
        <f t="shared" si="0"/>
        <v>68.407407407407405</v>
      </c>
      <c r="H59" s="18">
        <f t="shared" si="1"/>
        <v>69.555555555555557</v>
      </c>
    </row>
    <row r="60" spans="1:8">
      <c r="A60" s="36"/>
      <c r="B60" s="16" t="s">
        <v>60</v>
      </c>
      <c r="C60" s="17">
        <v>116</v>
      </c>
      <c r="D60" s="60"/>
      <c r="E60" s="17">
        <f t="shared" si="2"/>
        <v>116</v>
      </c>
      <c r="F60" s="45">
        <v>4</v>
      </c>
      <c r="G60" s="18">
        <f t="shared" si="0"/>
        <v>29</v>
      </c>
      <c r="H60" s="18">
        <f t="shared" si="1"/>
        <v>29</v>
      </c>
    </row>
    <row r="61" spans="1:8">
      <c r="A61" s="35"/>
      <c r="B61" s="28" t="s">
        <v>68</v>
      </c>
      <c r="C61" s="29">
        <f>SUM(C51:C60)</f>
        <v>4439</v>
      </c>
      <c r="D61" s="61">
        <f>SUM(D51:D60)</f>
        <v>207</v>
      </c>
      <c r="E61" s="29">
        <f t="shared" si="2"/>
        <v>4646</v>
      </c>
      <c r="F61" s="50">
        <f>SUM(F51:F60)</f>
        <v>116</v>
      </c>
      <c r="G61" s="30">
        <f t="shared" si="0"/>
        <v>38.267241379310342</v>
      </c>
      <c r="H61" s="30">
        <f t="shared" si="1"/>
        <v>40.051724137931032</v>
      </c>
    </row>
    <row r="62" spans="1:8">
      <c r="A62" s="128" t="s">
        <v>54</v>
      </c>
      <c r="B62" s="13" t="s">
        <v>13</v>
      </c>
      <c r="C62" s="14">
        <v>1322</v>
      </c>
      <c r="D62" s="57">
        <v>87</v>
      </c>
      <c r="E62" s="14">
        <f t="shared" si="2"/>
        <v>1409</v>
      </c>
      <c r="F62" s="41">
        <v>28</v>
      </c>
      <c r="G62" s="15">
        <f t="shared" si="0"/>
        <v>47.214285714285715</v>
      </c>
      <c r="H62" s="15">
        <f t="shared" si="1"/>
        <v>50.321428571428569</v>
      </c>
    </row>
    <row r="63" spans="1:8">
      <c r="A63" s="130"/>
      <c r="B63" s="16" t="s">
        <v>5</v>
      </c>
      <c r="C63" s="17">
        <v>389</v>
      </c>
      <c r="D63" s="60">
        <v>20</v>
      </c>
      <c r="E63" s="17">
        <f t="shared" si="2"/>
        <v>409</v>
      </c>
      <c r="F63" s="44">
        <v>18</v>
      </c>
      <c r="G63" s="18">
        <f t="shared" si="0"/>
        <v>21.611111111111111</v>
      </c>
      <c r="H63" s="18">
        <f t="shared" si="1"/>
        <v>22.722222222222221</v>
      </c>
    </row>
    <row r="64" spans="1:8">
      <c r="A64" s="130"/>
      <c r="B64" s="16" t="s">
        <v>7</v>
      </c>
      <c r="C64" s="17">
        <v>861</v>
      </c>
      <c r="D64" s="60">
        <v>70</v>
      </c>
      <c r="E64" s="17">
        <f t="shared" si="2"/>
        <v>931</v>
      </c>
      <c r="F64" s="44">
        <v>13</v>
      </c>
      <c r="G64" s="18">
        <f t="shared" si="0"/>
        <v>66.230769230769226</v>
      </c>
      <c r="H64" s="18">
        <f t="shared" si="1"/>
        <v>71.615384615384613</v>
      </c>
    </row>
    <row r="65" spans="1:8">
      <c r="A65" s="130"/>
      <c r="B65" s="16" t="s">
        <v>23</v>
      </c>
      <c r="C65" s="17">
        <v>123</v>
      </c>
      <c r="D65" s="60"/>
      <c r="E65" s="17">
        <f t="shared" si="2"/>
        <v>123</v>
      </c>
      <c r="F65" s="44">
        <v>6</v>
      </c>
      <c r="G65" s="18">
        <f t="shared" si="0"/>
        <v>20.5</v>
      </c>
      <c r="H65" s="18">
        <f t="shared" si="1"/>
        <v>20.5</v>
      </c>
    </row>
    <row r="66" spans="1:8">
      <c r="A66" s="130"/>
      <c r="B66" s="16" t="s">
        <v>1</v>
      </c>
      <c r="C66" s="17">
        <v>624</v>
      </c>
      <c r="D66" s="60">
        <v>12</v>
      </c>
      <c r="E66" s="17">
        <f t="shared" si="2"/>
        <v>636</v>
      </c>
      <c r="F66" s="44">
        <v>8</v>
      </c>
      <c r="G66" s="18">
        <f t="shared" si="0"/>
        <v>78</v>
      </c>
      <c r="H66" s="18">
        <f t="shared" si="1"/>
        <v>79.5</v>
      </c>
    </row>
    <row r="67" spans="1:8">
      <c r="A67" s="130"/>
      <c r="B67" s="16" t="s">
        <v>8</v>
      </c>
      <c r="C67" s="17">
        <v>498</v>
      </c>
      <c r="D67" s="60">
        <v>56</v>
      </c>
      <c r="E67" s="17">
        <f t="shared" si="2"/>
        <v>554</v>
      </c>
      <c r="F67" s="44">
        <v>35</v>
      </c>
      <c r="G67" s="18">
        <f t="shared" si="0"/>
        <v>14.228571428571428</v>
      </c>
      <c r="H67" s="18">
        <f t="shared" si="1"/>
        <v>15.828571428571429</v>
      </c>
    </row>
    <row r="68" spans="1:8">
      <c r="A68" s="130"/>
      <c r="B68" s="16" t="s">
        <v>62</v>
      </c>
      <c r="C68" s="17">
        <v>224</v>
      </c>
      <c r="D68" s="60"/>
      <c r="E68" s="17">
        <f t="shared" si="2"/>
        <v>224</v>
      </c>
      <c r="F68" s="44">
        <v>13</v>
      </c>
      <c r="G68" s="18">
        <f t="shared" si="0"/>
        <v>17.23076923076923</v>
      </c>
      <c r="H68" s="18">
        <f t="shared" si="1"/>
        <v>17.23076923076923</v>
      </c>
    </row>
    <row r="69" spans="1:8">
      <c r="A69" s="129"/>
      <c r="B69" s="28" t="s">
        <v>55</v>
      </c>
      <c r="C69" s="29">
        <f>SUM(C62:C68)</f>
        <v>4041</v>
      </c>
      <c r="D69" s="61">
        <f>SUM(D62:D68)</f>
        <v>245</v>
      </c>
      <c r="E69" s="29">
        <f t="shared" si="2"/>
        <v>4286</v>
      </c>
      <c r="F69" s="46">
        <f>SUM(F62:F68)</f>
        <v>121</v>
      </c>
      <c r="G69" s="30">
        <f t="shared" si="0"/>
        <v>33.396694214876035</v>
      </c>
      <c r="H69" s="30">
        <f t="shared" si="1"/>
        <v>35.421487603305785</v>
      </c>
    </row>
    <row r="70" spans="1:8">
      <c r="A70" s="133" t="s">
        <v>35</v>
      </c>
      <c r="B70" s="134"/>
      <c r="C70" s="20">
        <f>C8+C16+C25+C32+C42+C48+C50+C61+C69</f>
        <v>24931</v>
      </c>
      <c r="D70" s="63">
        <f>SUM(D8,D16+D25+D32+D42+D48+D50+D61+D69)</f>
        <v>1512</v>
      </c>
      <c r="E70" s="20">
        <f>C70+D70</f>
        <v>26443</v>
      </c>
      <c r="F70" s="48">
        <f>SUM(F7+F16+F25+F32+F42+F48+F49+F61+F69)</f>
        <v>533</v>
      </c>
      <c r="G70" s="21">
        <f t="shared" si="0"/>
        <v>46.774859287054412</v>
      </c>
      <c r="H70" s="21">
        <f t="shared" si="1"/>
        <v>49.611632270168855</v>
      </c>
    </row>
    <row r="71" spans="1:8">
      <c r="C71" s="22"/>
      <c r="D71" s="22"/>
      <c r="E71" s="64">
        <f>E8+E16+E25+E32+E42+E48+E50+E61+E69</f>
        <v>26443</v>
      </c>
      <c r="F71" s="23"/>
      <c r="G71" s="24"/>
      <c r="H71" s="24"/>
    </row>
    <row r="72" spans="1:8">
      <c r="A72" s="4" t="s">
        <v>37</v>
      </c>
      <c r="C72" s="19"/>
      <c r="D72" s="19"/>
      <c r="E72" s="19"/>
      <c r="F72" s="19"/>
    </row>
    <row r="73" spans="1:8">
      <c r="A73" s="4" t="s">
        <v>65</v>
      </c>
      <c r="F73" s="12"/>
    </row>
    <row r="74" spans="1:8">
      <c r="A74" s="4" t="s">
        <v>61</v>
      </c>
    </row>
    <row r="75" spans="1:8">
      <c r="A75" s="4" t="s">
        <v>64</v>
      </c>
    </row>
    <row r="76" spans="1:8">
      <c r="A76" s="4" t="s">
        <v>87</v>
      </c>
      <c r="F76" s="4"/>
    </row>
    <row r="78" spans="1:8">
      <c r="A78" s="4" t="s">
        <v>70</v>
      </c>
    </row>
  </sheetData>
  <mergeCells count="9">
    <mergeCell ref="A49:A50"/>
    <mergeCell ref="A62:A69"/>
    <mergeCell ref="A70:B70"/>
    <mergeCell ref="A7:A8"/>
    <mergeCell ref="A9:A16"/>
    <mergeCell ref="A17:A25"/>
    <mergeCell ref="A26:A32"/>
    <mergeCell ref="A33:A42"/>
    <mergeCell ref="A43:A48"/>
  </mergeCells>
  <printOptions horizontalCentered="1"/>
  <pageMargins left="0.7" right="0.7" top="0.5" bottom="0.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Fall_2023</vt:lpstr>
      <vt:lpstr>Fall_2022</vt:lpstr>
      <vt:lpstr>FALL_2021</vt:lpstr>
      <vt:lpstr>FALL_2020</vt:lpstr>
      <vt:lpstr>FALL_2019</vt:lpstr>
      <vt:lpstr>FALL_2018</vt:lpstr>
      <vt:lpstr>FALL_2018!Print_Area</vt:lpstr>
      <vt:lpstr>FALL_2019!Print_Area</vt:lpstr>
      <vt:lpstr>FALL_2020!Print_Area</vt:lpstr>
      <vt:lpstr>FALL_2021!Print_Area</vt:lpstr>
      <vt:lpstr>Fall_2022!Print_Area</vt:lpstr>
      <vt:lpstr>Fall_2023!Print_Area</vt:lpstr>
      <vt:lpstr>FALL_2020!Print_Titles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 F. Cheung</dc:creator>
  <cp:lastModifiedBy>Lisa M. Rotunni</cp:lastModifiedBy>
  <cp:lastPrinted>2024-02-21T22:19:02Z</cp:lastPrinted>
  <dcterms:created xsi:type="dcterms:W3CDTF">2008-07-21T16:33:05Z</dcterms:created>
  <dcterms:modified xsi:type="dcterms:W3CDTF">2024-02-21T22:19:34Z</dcterms:modified>
</cp:coreProperties>
</file>