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https://livecsupomona-my.sharepoint.com/personal/kaitlyndavis_cpp_edu/Documents/DSA SAN Personal folders/Documents/Committees/SSF EO Committee/2223/"/>
    </mc:Choice>
  </mc:AlternateContent>
  <xr:revisionPtr revIDLastSave="0" documentId="8_{1ED12197-A150-4A79-9FCF-687A0DF3A6CC}" xr6:coauthVersionLast="47" xr6:coauthVersionMax="47" xr10:uidLastSave="{00000000-0000-0000-0000-000000000000}"/>
  <bookViews>
    <workbookView xWindow="-98" yWindow="-98" windowWidth="20715" windowHeight="13276" firstSheet="3" activeTab="3" xr2:uid="{00000000-000D-0000-FFFF-FFFF00000000}"/>
  </bookViews>
  <sheets>
    <sheet name="2013-14" sheetId="2" state="hidden" r:id="rId1"/>
    <sheet name="2014-15" sheetId="3" state="hidden" r:id="rId2"/>
    <sheet name="2015-16" sheetId="4" state="hidden" r:id="rId3"/>
    <sheet name="Academic Affairs" sheetId="8" r:id="rId4"/>
    <sheet name="IT " sheetId="6" r:id="rId5"/>
    <sheet name="Student Affairs" sheetId="7" r:id="rId6"/>
  </sheets>
  <definedNames>
    <definedName name="_xlnm.Print_Area" localSheetId="0">'2013-14'!$A$1:$D$24</definedName>
    <definedName name="_xlnm.Print_Titles" localSheetId="0">'2013-14'!$1:$2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8" l="1"/>
  <c r="D27" i="8"/>
  <c r="B10" i="7"/>
  <c r="C10" i="7"/>
  <c r="D10" i="6"/>
  <c r="C10" i="6"/>
  <c r="B10" i="6"/>
  <c r="B22" i="8"/>
  <c r="C6" i="8"/>
  <c r="C22" i="8" s="1"/>
  <c r="D19" i="8"/>
  <c r="D18" i="8"/>
  <c r="D17" i="8"/>
  <c r="D16" i="8"/>
  <c r="D15" i="8"/>
  <c r="D12" i="8"/>
  <c r="D11" i="8"/>
  <c r="D10" i="8"/>
  <c r="D7" i="8"/>
  <c r="D1" i="8"/>
  <c r="D7" i="6"/>
  <c r="D6" i="6"/>
  <c r="B6" i="7"/>
  <c r="D4" i="6"/>
  <c r="D5" i="6"/>
  <c r="D8" i="6"/>
  <c r="D5" i="7"/>
  <c r="D7" i="7"/>
  <c r="D6" i="7"/>
  <c r="D8" i="7"/>
  <c r="D4" i="7"/>
  <c r="D1" i="7"/>
  <c r="D5" i="4"/>
  <c r="D6" i="4"/>
  <c r="D7" i="4"/>
  <c r="D4" i="4"/>
  <c r="D1" i="6"/>
  <c r="D1" i="4"/>
  <c r="B8" i="4"/>
  <c r="C8" i="4"/>
  <c r="D7" i="3"/>
  <c r="D6" i="3"/>
  <c r="D5" i="3"/>
  <c r="D4" i="3"/>
  <c r="B8" i="3"/>
  <c r="C8" i="3"/>
  <c r="B8" i="2"/>
  <c r="C7" i="2"/>
  <c r="D7" i="2"/>
  <c r="C4" i="2"/>
  <c r="C8" i="2"/>
  <c r="D6" i="2"/>
  <c r="D5" i="2"/>
  <c r="D8" i="3"/>
  <c r="D4" i="2"/>
  <c r="D8" i="2"/>
  <c r="D8" i="4"/>
  <c r="D6" i="8" l="1"/>
  <c r="D10" i="7"/>
  <c r="D5" i="8"/>
  <c r="D22" i="8"/>
</calcChain>
</file>

<file path=xl/sharedStrings.xml><?xml version="1.0" encoding="utf-8"?>
<sst xmlns="http://schemas.openxmlformats.org/spreadsheetml/2006/main" count="215" uniqueCount="151">
  <si>
    <t>Student Affairs 2013-14 Fiscal Year - Student Success Fee Report</t>
  </si>
  <si>
    <t>2014 October 13</t>
  </si>
  <si>
    <t>Designated Area by Class Code</t>
  </si>
  <si>
    <t>Budget</t>
  </si>
  <si>
    <t>Actual</t>
  </si>
  <si>
    <t>Available Balance</t>
  </si>
  <si>
    <t>C35xx - Athletics</t>
  </si>
  <si>
    <t>C3543 - Diversity Programs &amp; Staff</t>
  </si>
  <si>
    <t>C3545 - Student Project Lab</t>
  </si>
  <si>
    <t>C3544 - Veterans Service</t>
  </si>
  <si>
    <t>TOTAL</t>
  </si>
  <si>
    <t>For a few activities, the 2013-14 year was heavily occupied with the planning and preparation needed for effective implementation.  Funds will carry forward and the available balance will support future activities in each specific category.</t>
  </si>
  <si>
    <t>Athletics</t>
  </si>
  <si>
    <t xml:space="preserve">SSF supported the salaries of 12 part-time coaches. Additionally, a field feasibility study  was conducted for the </t>
  </si>
  <si>
    <t xml:space="preserve">Scolinos project, a hall of fame wall was constructed, octosound was installed in the university's  </t>
  </si>
  <si>
    <t>gymnasium, and the design and development of a Bronco primary logo were implemented.</t>
  </si>
  <si>
    <t>Diversity Programs &amp; Staff</t>
  </si>
  <si>
    <t>SSF funds were used to pay for Student Assistants who helped support the university's goal to increase diversity programs.</t>
  </si>
  <si>
    <t>Student Project Lab</t>
  </si>
  <si>
    <t>The Student Project Lab conducted a feasibility study for a multi-purpose student project lab building which will create space for construction of the university's annual rose float.</t>
  </si>
  <si>
    <t>Veterans Service</t>
  </si>
  <si>
    <t>Funds were used to pay for part of Veteran's Service Center Coordinator salary and benefits in an increased effort to support services for veteran students..</t>
  </si>
  <si>
    <t>Student Affairs 2014-15 Fiscal Year - Student Success Fee Report</t>
  </si>
  <si>
    <t>November 5, 2015</t>
  </si>
  <si>
    <t xml:space="preserve">The 2014-15 year brought increased support in the planning and preparation necessary for implementation. </t>
  </si>
  <si>
    <t>SSF continuted to support the salaries and benefits of 1 head coach, 12 part-time coaches and 8 staff positions.  The budget also funded a total of $550,531 scholarship (13/14 &amp; 14/15 combined) supporting 10 teams and approximately 175 student athletes.  Team operations accounts $297,000 and department supplies and services $79,731 were also funded.  There was no carryover as Athletics supplemented additional scholarships by fundraising approximately $200,000.</t>
  </si>
  <si>
    <t>Funds were used to expand diversity programming and outreach to students.  Specifically, they funded the programming and operations for 3 cultural centers, trained and paid over 40 student assistants, funded the 5 cultural graduation celebrations, Cultural Center 20th Anniversary, and the annual Cross Cultural Retreat.  The result is a 25% increase in the number of diversity programming, training, and workshop, a 15% increase in student participation in programming and diversity trainings.  In addition, for the first time, cultural graduation celebrations were funded at 100% so that sutdents no longer need to pay a fee to participate.</t>
  </si>
  <si>
    <t>The Student Project Lab continued to preserve SSF funds for the construction of a new multi-purpose student project lab building in which the university's annual rose float will be constructed.</t>
  </si>
  <si>
    <t>SSF allowed the Veterans Resource Center to undergo renovations to expand the physical space of the center, as well as purchase equipment and supplies to provide the space, resources, and services to better serve our veterans.</t>
  </si>
  <si>
    <t>Student Affairs 2015-16 Fiscal Year - Student Success Fee Report</t>
  </si>
  <si>
    <t>15/16 Budget</t>
  </si>
  <si>
    <t>Actual Expenses</t>
  </si>
  <si>
    <t>Year End Balance</t>
  </si>
  <si>
    <t xml:space="preserve">SSF supported the salaries and benefits of the existing staff plus 4 additional faculty and staff.  The budget also provided additional scholarship funding, support to 10 teams and approximately 250 student athletes.  In this fiscal year, all 10 teams advanced to the CCAA playoffs, 7 advanced to the NACC Post-Season,  and 5 teams advanced to their respective National Championships. </t>
  </si>
  <si>
    <t xml:space="preserve">Diversity Programs have expanded the use of funds to further expand diversity programming to all 6 cultural centers, increased outreach to students, funded over 226 educational and leadership programs and events including the 5 cultural graduation celebrations and the annual Cross Cultural Retreat, and coordinated with over 324 clubs and organizations. </t>
  </si>
  <si>
    <t>The Student Project Lab will continue to preserve SSF funds for the construction of a new multi-purpose student project lab building in which the university's annual rose float will be constructed.</t>
  </si>
  <si>
    <t>SSF allowed the Veterans Resource Center to undergo renovations to expand the physical space of the center, purchase equipment and supplies to provide the space, resources, and hire additional staff to better serve our 400+ veterans and 320+ veteran dependents .</t>
  </si>
  <si>
    <t>Academic Affairs 2021-22 Fiscal Year - Student Success Fee Report</t>
  </si>
  <si>
    <t>Expense</t>
  </si>
  <si>
    <t>Improve Your Classroom Experience</t>
  </si>
  <si>
    <t>C3500 - Additional Bottleneck Classes</t>
  </si>
  <si>
    <t>C3506 - Innovative Instruction</t>
  </si>
  <si>
    <t>C3507 - Modernize Classroom Equip</t>
  </si>
  <si>
    <t>Enrich Your Path to Graduation</t>
  </si>
  <si>
    <t>C3501 - Dept Student Engagement</t>
  </si>
  <si>
    <t>C3503 - Expanded Advising Services</t>
  </si>
  <si>
    <t>C3505 - First Year Programs</t>
  </si>
  <si>
    <t>Support Your Academic Success</t>
  </si>
  <si>
    <t>C3502 - Enhanced LRC Tutoring</t>
  </si>
  <si>
    <t>C3509 - Enhanced LRC Tutoring - MaSH</t>
  </si>
  <si>
    <t>C3510 - Enhanced LRC Tutoring - UWC</t>
  </si>
  <si>
    <t>C3504 - Expanded Library Hours</t>
  </si>
  <si>
    <t>C3508 - Student Learning Evaluation</t>
  </si>
  <si>
    <t>C35AA - Benefits</t>
  </si>
  <si>
    <t>budget of $1,025,765</t>
  </si>
  <si>
    <t>distributed above to match</t>
  </si>
  <si>
    <t>expenses by class code</t>
  </si>
  <si>
    <t>Academic Affairs Total</t>
  </si>
  <si>
    <t>Additional Bottleneck Classes - C3500</t>
  </si>
  <si>
    <t>Course Sections</t>
  </si>
  <si>
    <t>Seats Filled</t>
  </si>
  <si>
    <r>
      <rPr>
        <sz val="11"/>
        <color rgb="FF000000"/>
        <rFont val="Calibri"/>
        <family val="2"/>
      </rPr>
      <t>Additional Bottleneck Classes (ABC) funds are an important resource to offer additional course sections and seats to meet student needs, after the funded enrollment goals have been met.  During the 2021-22 academic year, 50</t>
    </r>
    <r>
      <rPr>
        <b/>
        <sz val="11"/>
        <color rgb="FF000000"/>
        <rFont val="Calibri"/>
        <family val="2"/>
      </rPr>
      <t xml:space="preserve"> </t>
    </r>
    <r>
      <rPr>
        <sz val="11"/>
        <color rgb="FF000000"/>
        <rFont val="Calibri"/>
        <family val="2"/>
      </rPr>
      <t>additional course sections were funded in the Fall semester and 51 sections in the Spring semester.  A data-informed decision making process was used to highlight the need for additional sections as students registered, existing sections became full, and waitlists developed.  These active efforts help keep students on track to graduation.
Additionally, funding was used to fund additional Full-Time Equivalent Students (FTES) during the 2021-22 academic year, approximately 3,003 course units funded in the Summer term and 2,164 course units funded in the Fall semester.  The approximately 43 sections and 1,722 seats filled are included in the totals above.</t>
    </r>
  </si>
  <si>
    <t>Special Projects for Improving the Classroom Experience (SPICE) Awards</t>
  </si>
  <si>
    <t xml:space="preserve">Proposals for Innovative Instruction and to Modernize Classroom Equipment were submitted by faculty and departments to a competitive process.  Proposals were evaluated by a committee composed of students, faculty and administrators according to established criteria for each program, as outlined in each section below.  The balances remaining each year are added to the pool of funds available for future awards.  The current balance was projected and included in awards for 2021-22.
</t>
  </si>
  <si>
    <t>SPICE: Innovative Instruction - C3506</t>
  </si>
  <si>
    <t>Faculty proposals were submitted and competed on the number of students who would benefit, the quality of the planned innovation, the learning outcomes proposed, and the sustainability and future affordability of adopting the innovation.</t>
  </si>
  <si>
    <t>Submitted proposals</t>
  </si>
  <si>
    <t>Average request</t>
  </si>
  <si>
    <t>Funded proposals</t>
  </si>
  <si>
    <t>Average allocation</t>
  </si>
  <si>
    <t>Minimum allocation</t>
  </si>
  <si>
    <t>Maximum allocation</t>
  </si>
  <si>
    <t>Funded proposals included: Google Street View Tools (And More) For Remote and In-Person Instruction; Teaching Bilingual Histories: Creating Collaborative Audiobooks of Hispanic and Chicano Authors in the US; Culturally Responsive Instructional Videos for Working with Children, Adolescents, and Families: A Teaching Innovation Proposal; Using Virtual Reality (VR) For International and Cross-Cultural Student Experiences; Creation of Interactive and Animated Videos to Improve Virtual Immersive Learning Experience; Fabric Analyzer for 3D Visualization of Apparel Design; BIG-GIS Developing Novel Curriculum by Integrating Big Data Analytics and Geographical Information Systems; The 'KHP Vocab Lab': Developing vocabulary proficiency through virtual learning tools; Virtual Reconfigurable Parallel Computing Cluster; Upgrading a podcast to prepare engineering students for the workforce; Enhancing Project-Driven and Active International Business Law Learning with Riipen;  Mentoring Teacher Candidates in Virtual Instructional Technology; Stress Management App; Mobilizing Peripheries: A Virtual Field Trip to France; Racialized and Gendered Experiences in Math and Engineering; Cal Poly Wild: An On-Campus Wildlife Learning Experience</t>
  </si>
  <si>
    <t>SPICE: Modernize Classroom Equipment - C3507</t>
  </si>
  <si>
    <t>Department proposals competed on the number of students who would benefit, the quality of the planned modernization, the learning outcomes proposed, the ease of use of new equipment, and the sustainability and future affordability of the upgrades.</t>
  </si>
  <si>
    <t>Funded proposals included: Thermal and Multispectral Imaging for 3D Visualization &amp; Animation; Enhancing Social Research through NodeXL, a Data Mining and Network Visualization Software; Modernizing Labs with Remote Hands-On Experiments;  A Hyflex Participatory Design Studio for Faculty, Students and Public Engagement; Enhancing Remote and Virtual Instruction by Renewing Service and Support for MNOVA Data Processing Suite; Building a Remotely Accessible loT Testbed and a Virtual Water Plant; Classroom Equipment - Geotechnical Engineering Lab Modernization; Expanding the Success of Bloomberg Financial Markets Lab in Virtual Learning; Improving Apparel Computer Aided Design (CAD) Computing Resources for Better Student Learning Outcomes; Supporting Diverse Teaching Modes and Improving Student Interactions with Virtual Tools and Environments; BitScope Low-Power Virtual Cluster for IoT Applications and Security On-Chip; BIO1220L: Stereo microscopes; "Learn (about birds) by doing (research on them)"; Radiology Unit; Teaching Environment Modernize for AVS Laboratory Classroom; Raised bed sewing machines for Footwear Design and Merchandising minor program</t>
  </si>
  <si>
    <t>Department Student Engagement - C3501</t>
  </si>
  <si>
    <t>51 Academic Departments each received an allocation based on number of students with majors in the department and number of FTES Taught by the department.</t>
  </si>
  <si>
    <t xml:space="preserve">Each year, departments plan activities to increase the engagement of students with their departments and within disciplines. While activities in 2021-22 were still impacted by the pandemic, many departments were able to move forward with both traditional and innovative activities including: student award ceremonies and scholarship recognitions; faculty, student, alumni, and local business collaboration events; a Learning Assistant Program in which students assisted faculty with in-class activities;  multiple advising workshops took place across campus; ; multiple departments had events to celebrate graduating seniors achievements.  Urban and Regional Planning brought back their Research Poster event; Economics had various networking events; Music Department engaged students with methods for bridging research and ethnic studies scholarly work with songwriting, music production, and documenting histories for marginalized communities. There were also a wide range of speaker events including: learning more about the paths of the accounting industry; discussing different aspects of the Biological Sciences; how to use communication theories and practices to connect the people in the community; do’s and don’ts in the quest for jobs after graduation; transgender inclusion in sports; learning about finance and enterprise; career paths that don’t require graduate school.
</t>
  </si>
  <si>
    <t>Expanded Advising Services - C3503</t>
  </si>
  <si>
    <t>Personnel Count</t>
  </si>
  <si>
    <t>15</t>
  </si>
  <si>
    <t>Personnel Expense*</t>
  </si>
  <si>
    <t>Operations Support</t>
  </si>
  <si>
    <t xml:space="preserve">The primary expense supported by this part of the fee is for advisor salaries. Operating dollars were deployed for advisor professional development to ensure that staff and faculty advisors are updated on best practices related to student success. Professional development included offering annual memberships to the professional advising organization for staff advisors, NACADA, which ensured that staff advisors were able to access key tools and resources provided by NACADA.  Additional funding was used for a series of professional development events including NACADA webinars and the annual Day of the Advisor conference. This year’s conference focused on supporting the advising community in developing cultural humility and competence as well as reflecting on our students' lived experiences. Speakers included Dr. Tara Yosso, who discussed her community cultural wealth model as a perspective to support our diverse students and develop strategies to close the equity gap. Finally, funding was used to support the deployment of Student Success Ambassadors in each college. The Ambassadors provided each College Student Success Center with support to deploy the newly launched academic planner and scheduler. </t>
  </si>
  <si>
    <t>* Benefits are included in the division total provided in the summary but not in the detail here.</t>
  </si>
  <si>
    <t>First Year Programs - C3505</t>
  </si>
  <si>
    <t>Salary expenses (staff, student assistants, faculty reassigned time and stipends)*</t>
  </si>
  <si>
    <t>Operational Support</t>
  </si>
  <si>
    <t xml:space="preserve">Supported the STEM Success Program, to provide support to students in science / technology / engineering / mathematics (STEM) disciplines.  Provided operational support to the Student Innovation Idea Lab (iLab), which enabled students to take their ideas from the drawing board to the board room.  Provided support to the Maximizing Engineering Potential Program (MEP) to prepare traditionally under-represented minority, women, low-income, and first-generation engineering students for the field of engineering and the rigors of the discipline.  Funded two Support Staff within the Office of Student Success and partial funding for the Director of Academic Support &amp; Learning Services. Established a new Communications Specialist within the Bronco Advising Center to develop web-based content and digital messages, and written information for students. Funded the annual CPP Common Read program that included the essay contest and keynote, the FYE PolyX Showcase, and the purchase of 200 books to give out to the FYE instructors, and selected administrators, staff, and students. Provided additional funding to support the Bronco Scholars Program, that provided Freshmen in Category 4 in math the opportunity to get a head-start in math, and the PolyTransfer Summer Transition Program, a 3-day academic transition program for transfer students. This funding also allowed RAMP (Reading, Advising, and Mentoring Program) to provide additional programming to the students in their program, such as their monthly book club meetings, First-Gen Panels, and their graduation celebration at the end of the academic year. Significant funding was used to address high failure/high GPA-gap course interventions that significantly impact first-year students (freshman and transfers).  Funding was used for marketing and outreach for the "Take 30" campaigns. Lastly, funding was used to provide coaching for all Undeclared students, along with support for the Undeclared Program.
</t>
  </si>
  <si>
    <t>Enhanced Learning Resource Center (LRC) Tutoring - C3502, C3509, C3510</t>
  </si>
  <si>
    <t xml:space="preserve">In 2021-22, the LRC provided its services in-person, and remotely through Zoom (synchronously) and Canvas (asynchronously). LRC services were provided by 66 tutors for 6,270 students with 11,499 total contacts. These contacts for subject-based tutoring (Subject Tutoring), writing tutoring (Writing Center), and Academic Skills included in-person/online drop-in tutoring, in-person/online appointment tutoring, in-person/online embedded tutoring, as well as workshop, study hall (Happy Hour), and language practice (Speak Easy) attendance. The LRC provided additional embedded tutoring and Supplemental Instruction with funds outside of the Student Success Fee (SSF). The number of students and contacts from other funds are not included in this report.
Academic Skills services included one-to-one, workshop, and digital-learning contacts. Digital learning included watching StudentLingo videos (some required by faculty) and social media engagement (4,213 contacts); contributing to an increase in both contacts and distinct students. LRC Happy Hour is a virtual study hall. Students in targeted courses are encouraged to drop in, study, or work on homework with fellow students from their or any other section. A tutor is present to provide assistance and guidance when needed. LRC Speak Easy is a space for students to practice English (regardless of their first spoken language), Spanish, or Mandarin with other language learners. Embedded Tutoring places a tutor within the classroom to model good student behavior and to build repoire with students in the course; high DFW courses are targeted. Embedded tutors provide dedicated office hours for students in these courses.
Activity supported by SSF funds only is represented below. The LRC will continue to explore, develop, and grow online and in-person instructional technologies in line with Cal Poly Pomona’s strategic initiatives, especially those related to enhance student success.   </t>
  </si>
  <si>
    <t>LRC Services (includes tutoring and services below)</t>
  </si>
  <si>
    <t>Students</t>
  </si>
  <si>
    <t>Contacts</t>
  </si>
  <si>
    <t xml:space="preserve">Academic Skills </t>
  </si>
  <si>
    <t>Subject Tutoring</t>
  </si>
  <si>
    <t>Writing</t>
  </si>
  <si>
    <t>LRC Workshops, Happy Hour, and Speak Easy</t>
  </si>
  <si>
    <t>Academic Skills</t>
  </si>
  <si>
    <t>Course-specific Content Review Workshops</t>
  </si>
  <si>
    <t>Chemistry  (1210, 1210L, 1220, 1220L)</t>
  </si>
  <si>
    <t>Mathematics  (1150, 1250, 2140)</t>
  </si>
  <si>
    <t>Physics  (1510, 1520)</t>
  </si>
  <si>
    <t>Psychology  (3307)</t>
  </si>
  <si>
    <t>Applying for Grad School</t>
  </si>
  <si>
    <t>Embedded Tutoring</t>
  </si>
  <si>
    <t>Mathematics  (1052, 1910)</t>
  </si>
  <si>
    <t>Statistics  (1202)</t>
  </si>
  <si>
    <t xml:space="preserve">LRC Happy Hour </t>
  </si>
  <si>
    <t>Chemistry  (1210, 1220, 2010)</t>
  </si>
  <si>
    <t>Mathematics (2140)</t>
  </si>
  <si>
    <t>Physics  (1210, 1510, 1520)</t>
  </si>
  <si>
    <t>LRC Speak Easy</t>
  </si>
  <si>
    <t>Mandarin/English</t>
  </si>
  <si>
    <t>Spanish/English</t>
  </si>
  <si>
    <t>Expanded Library Hours - C3504</t>
  </si>
  <si>
    <t>During the 2021-22 the Student Success Fee expenditure of $16,707 supported approximately 940 hours of student assistant time, for our student assistants and our Student CSOs.  This enabled the library to provide expanded hours during the fall semester closer to the hours we offered pre-pandemic. </t>
  </si>
  <si>
    <t>Student Learning Evaluation - C3508</t>
  </si>
  <si>
    <t>Personnel expenses (staff, student assistants, faculty reassigned time and stipends)*</t>
  </si>
  <si>
    <t>Operational support</t>
  </si>
  <si>
    <t xml:space="preserve">During 2021-2022, funds were used to support understanding and improve student learning in academic programs and General Education. The Office of Assessment and Program Review leads our campus efforts by helping faculty to engage in meaningful assessment of learning that leads to real improvements in teaching and learning. This budget is used to support the staff and faculty who serve in the Office of Assessment and Program Review by helping them to do such things as providing trainings on assessment and program review for faculty, gathering evidence of student learning (e.g., papers, surveys), evaluate that evidence in an objective manner, and help faculty and staff use that evidence to guide changes. Funds are also used to provide stipends for external reviewers (faculty from other universities and/or industry experts) to come to Cal Poly Pomona (a combination of fully in-person and hybrid) to evaluate our academic programs. These external reviewers provide valuable expertise and perspective on the functioning of our academic programs and provide our faculty with specific suggestions for improvement. Additionally, funds were used to support General Education coordinators in subareas A1, A2, B1, and B2 and S4 System, known on campus as BroncoServ, for academic internships and service learning courses. </t>
  </si>
  <si>
    <t>Student Affairs 2021-22 Fiscal Year - Student Success Fee Report</t>
  </si>
  <si>
    <t>C3560- Help Desk</t>
  </si>
  <si>
    <t>C3561- Classroom Technology</t>
  </si>
  <si>
    <t>C3562- Computer Labs</t>
  </si>
  <si>
    <t>C3563- Network Wi-Fi</t>
  </si>
  <si>
    <t>C3564- Software License/ Maintenance</t>
  </si>
  <si>
    <t>budget of $239,985</t>
  </si>
  <si>
    <t>Information Technology Total</t>
  </si>
  <si>
    <t>Help Desk</t>
  </si>
  <si>
    <t>Classroom Technology</t>
  </si>
  <si>
    <t>Computer Labs</t>
  </si>
  <si>
    <t>Network Wi-Fi</t>
  </si>
  <si>
    <t>Software License/ Maintenance</t>
  </si>
  <si>
    <t>budget of $62</t>
  </si>
  <si>
    <t>Student Affairs Total</t>
  </si>
  <si>
    <t>Expanded Advising Services</t>
  </si>
  <si>
    <t>Veterans Resource Center</t>
  </si>
  <si>
    <t>Information Technology 2021-22 Fiscal Year - Student Success Fee Report</t>
  </si>
  <si>
    <t>SSF purchased the following software licenses:  Adobe Creative Cloud, Blackboard Connect and Blackboard Ally, CBORD (Odessey PCS), ColorID (Cloud Card), Deep Freeze, Kivuto, Linkedin Learning, Mathworks, Microsoft Premier Support, Pharos Systems International (Printing Services), SAS Institute, Sassafras, SPSS Campus Server, SubItUp, Whova, and Zoom. Overspending in this category is due to expected HEERF reimbursements.</t>
  </si>
  <si>
    <t xml:space="preserve">SSF supported salaries and benefits for four FTE and 62 student assistants for IT Service Support.  The per hour average wage for student assistants was $13.77 and the total number of hours worked was 30,441.  We are going to use carryover dollars over the next two years until we draw this down to zero.  Our strategy is to spend approximately $223,000 over our base budget in 2022/23 and again in 2023/24 by hiring additional student assistants.			
</t>
  </si>
  <si>
    <t>SSF supported infrastructure services and digital components for 37 HyFlex classrooms; A/V equipment remediation in over 150 classrooms, which included upgrade of 50 computing devices (computers, laptops, monitors, etc), 100 analog-to-digital converters/adapters, 7 projector screens, 4 projectors, and miscellaneous hardware, such as projector bulbs, A/V cabling, and document cameras. Overspending in this category is due to expected HEERF reimbursements.</t>
  </si>
  <si>
    <t>SSF supported funding for the Virtual Software Lab (VSL) environment for all students through Amazon's AWS hosting services and eLumin's operational and maintenance support. The virtual software lab environment allows students to access software applications from a personal computer both on and off campus. Additionally, 361 computers were replaced in 16 on-campus labs.  And the SSF also supported the salary and benefits for one FTE.</t>
  </si>
  <si>
    <t>95 wireless access points were installed around campus this year.  3 APs were installed behind Building 45 (Apparel Merchandizing) and 92 were installed in Parking Structure 1.  The SSF also supported the salary and benefits for one FTE.</t>
  </si>
  <si>
    <t xml:space="preserve">The Student-Athletes in the Department of Intercollegiate Athletics achieved a 3.19 fall 2021 semester grade point average and 9 of 10 teams achieved a 3.02 or better.  Seventy-six (76/225 – 34%) student-athletes achieved a 3.50 or better and were on the Dean’s List.  One hundred fifty (150/225 – 67%) student-athletes achieved a 3.0 or better.   The spring 2021 semester resulted in our Broncos achieving a 3.21 grade point average and 7 of 10 teams achieved a 3.10 or better.  Eighty-four (84/220 – 38%) student-athletes achieved a 3.50 or better and were on the Dean’s List.  One hundred sixty-one (161/220 – 73%) student-athletes achieved a 3.0 or better.
In the most recent NCAA Federal Graduation Rate Report, our Bronco student-athletes graduation rate was 77%, which was 7% higher than the general student body graduation rate at Cal Poly Pomona.  The academic success rate was 83%, which is the fifth consecutive rate of 80% or better.  The NCAA Division II average is 74%, so Bronco Athletics exceeds the national average by 9%.
Intercollegiate Athletics supported over $1,300,000.00 in athletics grant-in-aid scholarships, the highest ever in recorded history.  With inflation being a factor in increased costs in personnel, travel, equipment and other services, Athletics held a higher reserve than normal to offset unknown increased costs.  The National Collegiate Athletic Association also granted additional years of eligibility to all student-athletes returning from COVID.  We held additional funds as we did not know exactly how this would affect squad sizes.
Three teams won conference championships in the 2021-2022 academic year.  Baseball (2nd consecutive), Women’s Outdoor Track &amp; Field and Men’s Outdoor Track &amp; Field. 
The 2021-2022 saw a return to full practice and competition.  Intercollegiate Athletics changed the sport operational funding model for each team to reflect the California Collegiate Athletic Association’s (CCAA) championship participant allowances.  The higher carryover was partially due to much turnover in staffing and time needed to fill a recruitment or in some cases the recruitments were not successful and the position remained unfilled at the vacant budgeted rate.  Additional factors included budgeted facility improvement projects that did not occur due to higher than expected cost projections.
</t>
  </si>
  <si>
    <t xml:space="preserve">The remaining $13,255 is designated for Fall 2023 retention and advising efforts. </t>
  </si>
  <si>
    <t>The Centers for Transformation, Retention, Equity and Empowerment formerly known as the Cultural Centers are stewards of a portion of Student Success Fee (SSF). Our Cultural &amp; Identity Centers are open to all students and lead with a cultural and identity relevant retention framework. Our cultural and identity retention framework promotes the persistence and retention of first-generation and underrepresented minoritize students. In fall of 2022, the Centers received a total of 9269 aggregate student visit. The SSF funds services such as center operational needs, study hall supplies, facility preservation, student computer workstations and access to printing, mentorship programs, staff-to-student coaching, and staff development. Additionally, the SSF supports the implementation of student academic and belonging programs. On average the SSF contributes to execution of 60 student programs with 2378 students served through those academic and belonging programs.</t>
  </si>
  <si>
    <t xml:space="preserve">The Student Success Fee funds for the 2021-2022 fiscal year gave the Veterans Resource Center the opportunity to provide student support services in person and online.  It funded student salaries and gave the VRC the ability to renew its license with Brazen.   VRC student employees played a critical role in connecting students to resources and services while cultivating a military friendly peer support network. The Brazen platform supported the Veterans Resource Center programming efforts by enabling it to host its annual Future Forward employment and resource fair online.  Students were also offered a variety of on campus events such as Every Day is Veterans Day and the Veterans Graduation Celebration. During the 2021-2022 academic year, there were 522 student veterans and 926 military dependents enrolled at Cal Poly Pomona.
The Center’s goal for the 2022-2023 fiscal year is to expend the remaining SSF funds by increasing our number of student employees.  With students returning to in person classes for the 2022-2023 academic year there will be a strong need to ensure that the Center is fully staffed to meet the increased demand for services. </t>
  </si>
  <si>
    <t>The Student Project Lab is deignated to support the annual payments frrom the consutruction of the new Rose Float Lab.</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</si>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</sst>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0.00_);\([$$-409]#,##0.00\)"/>
    <numFmt numFmtId="167" formatCode="[$$-409]#,##0_);\([$$-409]#,##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color rgb="FF0000FF"/>
      <name val="Calibri"/>
      <family val="2"/>
      <scheme val="minor"/>
    </font>
    <font>
      <u/>
      <sz val="8"/>
      <color rgb="FF800080"/>
      <name val="Calibri"/>
      <family val="2"/>
      <scheme val="minor"/>
    </font>
    <font>
      <b/>
      <sz val="14"/>
      <color theme="1"/>
      <name val="Calibri"/>
      <family val="2"/>
      <scheme val="minor"/>
    </font>
    <font>
      <b/>
      <u/>
      <sz val="11"/>
      <color theme="1"/>
      <name val="Calibri"/>
      <family val="2"/>
      <scheme val="minor"/>
    </font>
    <font>
      <i/>
      <sz val="9"/>
      <color theme="1"/>
      <name val="Calibri"/>
      <family val="2"/>
      <scheme val="minor"/>
    </font>
    <font>
      <sz val="11"/>
      <color rgb="FF000000"/>
      <name val="Calibri"/>
      <family val="2"/>
      <scheme val="minor"/>
    </font>
    <font>
      <sz val="11"/>
      <color rgb="FF1F497D"/>
      <name val="Calibri"/>
      <family val="2"/>
      <scheme val="minor"/>
    </font>
    <font>
      <i/>
      <u val="singleAccounting"/>
      <sz val="8"/>
      <color theme="1"/>
      <name val="Calibri"/>
      <family val="2"/>
      <scheme val="minor"/>
    </font>
    <font>
      <sz val="11"/>
      <color rgb="FF000000"/>
      <name val="Calibri"/>
      <family val="2"/>
    </font>
    <font>
      <sz val="11"/>
      <color theme="1"/>
      <name val="Calibri"/>
      <family val="2"/>
      <charset val="1"/>
    </font>
    <font>
      <sz val="11"/>
      <color rgb="FF000000"/>
      <name val="Calibri"/>
      <family val="2"/>
    </font>
    <font>
      <b/>
      <sz val="11"/>
      <color rgb="FF000000"/>
      <name val="Calibri"/>
      <family val="2"/>
    </font>
    <font>
      <sz val="11"/>
      <color rgb="FF000000"/>
      <name val="Calibri"/>
      <family val="2"/>
      <charset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rgb="FFFFFF99"/>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84">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vertical="top"/>
    </xf>
    <xf numFmtId="165" fontId="0" fillId="0" borderId="0" xfId="2" applyNumberFormat="1" applyFont="1" applyBorder="1" applyAlignment="1">
      <alignment vertical="top"/>
    </xf>
    <xf numFmtId="165" fontId="0" fillId="0" borderId="14" xfId="2" applyNumberFormat="1" applyFont="1" applyBorder="1" applyAlignment="1">
      <alignment vertical="top"/>
    </xf>
    <xf numFmtId="0" fontId="0" fillId="0" borderId="15" xfId="0" applyBorder="1" applyAlignment="1">
      <alignment vertical="top"/>
    </xf>
    <xf numFmtId="165" fontId="0" fillId="0" borderId="17" xfId="2" applyNumberFormat="1" applyFont="1" applyBorder="1" applyAlignment="1">
      <alignment vertical="top"/>
    </xf>
    <xf numFmtId="0" fontId="16" fillId="0" borderId="0" xfId="0" applyFont="1" applyAlignment="1">
      <alignment horizontal="left" vertical="top"/>
    </xf>
    <xf numFmtId="164" fontId="0" fillId="0" borderId="0" xfId="1" applyNumberFormat="1" applyFont="1" applyAlignment="1">
      <alignment vertical="top"/>
    </xf>
    <xf numFmtId="166" fontId="0" fillId="0" borderId="0" xfId="1" applyNumberFormat="1" applyFont="1" applyAlignment="1">
      <alignment vertical="top"/>
    </xf>
    <xf numFmtId="0" fontId="0" fillId="0" borderId="0" xfId="0" applyAlignment="1">
      <alignment horizontal="left" vertical="top"/>
    </xf>
    <xf numFmtId="42" fontId="0" fillId="0" borderId="0" xfId="1" applyNumberFormat="1" applyFont="1" applyBorder="1" applyAlignment="1">
      <alignment vertical="top"/>
    </xf>
    <xf numFmtId="42" fontId="0" fillId="0" borderId="16" xfId="1" applyNumberFormat="1" applyFont="1" applyBorder="1" applyAlignment="1">
      <alignment vertical="top"/>
    </xf>
    <xf numFmtId="42" fontId="0" fillId="0" borderId="0" xfId="2" applyNumberFormat="1" applyFont="1" applyBorder="1" applyAlignment="1">
      <alignment vertical="top"/>
    </xf>
    <xf numFmtId="0" fontId="0" fillId="33" borderId="0" xfId="0" applyFill="1" applyAlignment="1">
      <alignment vertical="top"/>
    </xf>
    <xf numFmtId="0" fontId="0" fillId="33" borderId="0" xfId="0" applyFill="1" applyAlignment="1">
      <alignment horizontal="right" vertical="top"/>
    </xf>
    <xf numFmtId="0" fontId="0" fillId="34" borderId="0" xfId="0" applyFill="1" applyAlignment="1">
      <alignment vertical="top"/>
    </xf>
    <xf numFmtId="0" fontId="20" fillId="33" borderId="0" xfId="0" applyFont="1" applyFill="1" applyAlignment="1">
      <alignment vertical="top"/>
    </xf>
    <xf numFmtId="0" fontId="20" fillId="34" borderId="0" xfId="0" applyFont="1" applyFill="1" applyAlignment="1">
      <alignment vertical="top"/>
    </xf>
    <xf numFmtId="0" fontId="0" fillId="33" borderId="0" xfId="0" quotePrefix="1" applyFill="1" applyAlignment="1">
      <alignment horizontal="right" vertical="top"/>
    </xf>
    <xf numFmtId="14" fontId="0" fillId="34" borderId="0" xfId="0" applyNumberFormat="1" applyFill="1" applyAlignment="1">
      <alignment horizontal="right" vertical="top"/>
    </xf>
    <xf numFmtId="164" fontId="0" fillId="0" borderId="0" xfId="1" applyNumberFormat="1" applyFont="1" applyBorder="1" applyAlignment="1">
      <alignment vertical="top"/>
    </xf>
    <xf numFmtId="0" fontId="21" fillId="0" borderId="0" xfId="0" applyFont="1" applyAlignment="1">
      <alignment vertical="top"/>
    </xf>
    <xf numFmtId="164" fontId="0" fillId="0" borderId="0" xfId="1" applyNumberFormat="1" applyFont="1" applyFill="1" applyAlignment="1">
      <alignment vertical="top"/>
    </xf>
    <xf numFmtId="166" fontId="0" fillId="0" borderId="0" xfId="1" applyNumberFormat="1" applyFont="1" applyFill="1" applyAlignment="1">
      <alignment vertical="top"/>
    </xf>
    <xf numFmtId="166" fontId="0" fillId="0" borderId="0" xfId="0" applyNumberFormat="1" applyAlignment="1">
      <alignment vertical="top"/>
    </xf>
    <xf numFmtId="166" fontId="0" fillId="0" borderId="0" xfId="1" applyNumberFormat="1" applyFont="1" applyBorder="1" applyAlignment="1">
      <alignment vertical="top"/>
    </xf>
    <xf numFmtId="0" fontId="22" fillId="0" borderId="0" xfId="0" applyFont="1" applyAlignment="1">
      <alignment vertical="top"/>
    </xf>
    <xf numFmtId="167" fontId="0" fillId="0" borderId="0" xfId="1" applyNumberFormat="1" applyFont="1" applyFill="1" applyAlignment="1">
      <alignment vertical="top"/>
    </xf>
    <xf numFmtId="0" fontId="23" fillId="0" borderId="0" xfId="0" applyFont="1"/>
    <xf numFmtId="0" fontId="24" fillId="0" borderId="0" xfId="0" applyFont="1" applyAlignment="1">
      <alignment vertical="center"/>
    </xf>
    <xf numFmtId="0" fontId="14" fillId="0" borderId="0" xfId="0" applyFont="1" applyAlignment="1">
      <alignment vertical="top"/>
    </xf>
    <xf numFmtId="0" fontId="0" fillId="0" borderId="13" xfId="0" applyBorder="1" applyAlignment="1">
      <alignment horizontal="left" vertical="top"/>
    </xf>
    <xf numFmtId="164" fontId="0" fillId="0" borderId="0" xfId="1" applyNumberFormat="1" applyFont="1" applyFill="1" applyBorder="1" applyAlignment="1">
      <alignment vertical="top"/>
    </xf>
    <xf numFmtId="164" fontId="0" fillId="0" borderId="14" xfId="1" applyNumberFormat="1" applyFont="1" applyFill="1" applyBorder="1" applyAlignment="1">
      <alignment vertical="top"/>
    </xf>
    <xf numFmtId="0" fontId="21" fillId="0" borderId="13" xfId="0" applyFont="1" applyBorder="1" applyAlignment="1">
      <alignment vertical="top"/>
    </xf>
    <xf numFmtId="0" fontId="0" fillId="0" borderId="14" xfId="0" applyBorder="1" applyAlignment="1">
      <alignment horizontal="center" vertical="top"/>
    </xf>
    <xf numFmtId="165" fontId="0" fillId="0" borderId="14" xfId="2" applyNumberFormat="1" applyFont="1" applyFill="1" applyBorder="1" applyAlignment="1">
      <alignment vertical="top"/>
    </xf>
    <xf numFmtId="164" fontId="25" fillId="0" borderId="0" xfId="1" applyNumberFormat="1" applyFont="1" applyFill="1" applyBorder="1" applyAlignment="1">
      <alignment horizontal="center"/>
    </xf>
    <xf numFmtId="164" fontId="25" fillId="0" borderId="14" xfId="1" applyNumberFormat="1" applyFont="1" applyFill="1" applyBorder="1" applyAlignment="1">
      <alignment horizontal="center"/>
    </xf>
    <xf numFmtId="165" fontId="0" fillId="0" borderId="16" xfId="2" applyNumberFormat="1" applyFont="1" applyFill="1" applyBorder="1" applyAlignment="1">
      <alignment vertical="top"/>
    </xf>
    <xf numFmtId="165" fontId="0" fillId="0" borderId="17" xfId="2" applyNumberFormat="1" applyFont="1" applyFill="1" applyBorder="1" applyAlignment="1">
      <alignment vertical="top"/>
    </xf>
    <xf numFmtId="3" fontId="0" fillId="0" borderId="0" xfId="0" applyNumberFormat="1"/>
    <xf numFmtId="3" fontId="0" fillId="0" borderId="0" xfId="1" applyNumberFormat="1" applyFont="1" applyFill="1" applyBorder="1" applyAlignment="1">
      <alignment vertical="top"/>
    </xf>
    <xf numFmtId="165" fontId="0" fillId="0" borderId="0" xfId="2" applyNumberFormat="1" applyFont="1"/>
    <xf numFmtId="0" fontId="0" fillId="0" borderId="0" xfId="0" applyAlignment="1">
      <alignment horizontal="center" vertical="top"/>
    </xf>
    <xf numFmtId="0" fontId="27" fillId="0" borderId="0" xfId="0" applyFont="1" applyAlignment="1">
      <alignment vertical="top" wrapText="1"/>
    </xf>
    <xf numFmtId="167" fontId="0" fillId="0" borderId="0" xfId="1" applyNumberFormat="1" applyFont="1" applyFill="1" applyBorder="1" applyAlignment="1">
      <alignment vertical="top"/>
    </xf>
    <xf numFmtId="0" fontId="0" fillId="0" borderId="0" xfId="0" applyAlignment="1">
      <alignment vertical="center"/>
    </xf>
    <xf numFmtId="167" fontId="0" fillId="0" borderId="0" xfId="1" applyNumberFormat="1" applyFont="1" applyFill="1" applyBorder="1" applyAlignment="1">
      <alignment horizontal="center" vertical="top"/>
    </xf>
    <xf numFmtId="164" fontId="0" fillId="0" borderId="0" xfId="1" quotePrefix="1" applyNumberFormat="1" applyFont="1" applyFill="1" applyAlignment="1">
      <alignment horizontal="center" vertical="top"/>
    </xf>
    <xf numFmtId="0" fontId="16" fillId="0" borderId="0" xfId="0" applyFont="1" applyAlignment="1">
      <alignment horizontal="center" vertical="top"/>
    </xf>
    <xf numFmtId="166" fontId="16" fillId="0" borderId="0" xfId="1" applyNumberFormat="1" applyFont="1" applyFill="1" applyAlignment="1">
      <alignment horizontal="center" vertical="top"/>
    </xf>
    <xf numFmtId="43" fontId="16" fillId="0" borderId="0" xfId="1" applyFont="1" applyFill="1" applyAlignment="1">
      <alignment horizontal="left"/>
    </xf>
    <xf numFmtId="43" fontId="0" fillId="0" borderId="0" xfId="1" applyFont="1" applyFill="1" applyAlignment="1">
      <alignment vertical="center" wrapText="1"/>
    </xf>
    <xf numFmtId="3" fontId="16" fillId="0" borderId="0" xfId="1" applyNumberFormat="1" applyFont="1" applyFill="1" applyAlignment="1">
      <alignment horizontal="center" vertical="center"/>
    </xf>
    <xf numFmtId="3" fontId="16" fillId="0" borderId="0" xfId="1" applyNumberFormat="1" applyFont="1" applyFill="1" applyAlignment="1">
      <alignment horizontal="center" vertical="center" wrapText="1"/>
    </xf>
    <xf numFmtId="43" fontId="16" fillId="0" borderId="0" xfId="1" applyFont="1" applyFill="1" applyAlignment="1">
      <alignment horizontal="left" vertical="center"/>
    </xf>
    <xf numFmtId="0" fontId="16" fillId="0" borderId="0" xfId="0" applyFont="1" applyAlignment="1">
      <alignment horizontal="left" vertical="top" wrapText="1"/>
    </xf>
    <xf numFmtId="0" fontId="16" fillId="0" borderId="0" xfId="0" applyFont="1" applyAlignment="1">
      <alignment horizontal="center" vertical="center"/>
    </xf>
    <xf numFmtId="166" fontId="16" fillId="0" borderId="0" xfId="1" applyNumberFormat="1" applyFont="1" applyFill="1" applyAlignment="1">
      <alignment horizontal="center" vertical="center"/>
    </xf>
    <xf numFmtId="0" fontId="16" fillId="0" borderId="0" xfId="1" applyNumberFormat="1" applyFont="1" applyFill="1" applyAlignment="1">
      <alignment horizontal="center" vertical="center"/>
    </xf>
    <xf numFmtId="0" fontId="16" fillId="0" borderId="0" xfId="1" applyNumberFormat="1" applyFont="1" applyFill="1" applyAlignment="1">
      <alignment horizontal="center" vertical="center" wrapText="1"/>
    </xf>
    <xf numFmtId="43" fontId="0" fillId="0" borderId="0" xfId="1" applyFont="1" applyFill="1" applyAlignment="1">
      <alignment horizontal="left"/>
    </xf>
    <xf numFmtId="43" fontId="0" fillId="0" borderId="0" xfId="1" applyFont="1" applyFill="1" applyAlignment="1">
      <alignment horizontal="right"/>
    </xf>
    <xf numFmtId="0" fontId="0" fillId="0" borderId="0" xfId="1" applyNumberFormat="1" applyFont="1" applyFill="1" applyAlignment="1">
      <alignment horizontal="center" vertical="center" wrapText="1"/>
    </xf>
    <xf numFmtId="0" fontId="0" fillId="0" borderId="0" xfId="1" applyNumberFormat="1" applyFont="1" applyFill="1" applyAlignment="1">
      <alignment horizontal="center" vertical="center"/>
    </xf>
    <xf numFmtId="43" fontId="0" fillId="0" borderId="0" xfId="1" applyFont="1" applyFill="1" applyAlignment="1">
      <alignment horizontal="right" vertical="center" wrapText="1"/>
    </xf>
    <xf numFmtId="0" fontId="1" fillId="0" borderId="0" xfId="1" applyNumberFormat="1" applyFont="1" applyFill="1" applyAlignment="1">
      <alignment horizontal="center" vertical="center"/>
    </xf>
    <xf numFmtId="0" fontId="1" fillId="0" borderId="0" xfId="1" applyNumberFormat="1" applyFont="1" applyFill="1" applyAlignment="1">
      <alignment horizontal="center" vertical="center" wrapText="1"/>
    </xf>
    <xf numFmtId="0" fontId="0" fillId="0" borderId="0" xfId="0" applyAlignment="1">
      <alignment vertical="top" wrapText="1"/>
    </xf>
    <xf numFmtId="0" fontId="0" fillId="0" borderId="0" xfId="0" applyAlignment="1">
      <alignment horizontal="left" vertical="top" wrapText="1"/>
    </xf>
    <xf numFmtId="0" fontId="30" fillId="0" borderId="0" xfId="0" applyFont="1" applyAlignment="1">
      <alignment vertical="top" wrapText="1"/>
    </xf>
    <xf numFmtId="0" fontId="16" fillId="0" borderId="0" xfId="0" applyFont="1" applyAlignment="1">
      <alignment horizontal="center" vertical="top"/>
    </xf>
    <xf numFmtId="0" fontId="0" fillId="0" borderId="0" xfId="0" applyAlignment="1">
      <alignment horizontal="center" vertical="top"/>
    </xf>
    <xf numFmtId="0" fontId="0" fillId="0" borderId="0" xfId="0" applyAlignment="1">
      <alignment horizontal="left" vertical="center"/>
    </xf>
    <xf numFmtId="0" fontId="28" fillId="0" borderId="0" xfId="0" applyFont="1" applyAlignment="1">
      <alignment horizontal="left" vertical="top" wrapText="1"/>
    </xf>
    <xf numFmtId="0" fontId="16" fillId="0" borderId="0" xfId="0" applyFont="1" applyAlignment="1">
      <alignment horizontal="center" vertical="center"/>
    </xf>
    <xf numFmtId="0" fontId="26" fillId="0" borderId="0" xfId="0" applyFont="1" applyAlignment="1">
      <alignment vertical="top" wrapText="1"/>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Explanatory Text" xfId="18" builtinId="53" customBuiltin="1"/>
    <cellStyle name="Followed Hyperlink" xfId="45" builtinId="9"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zoomScale="160" zoomScaleNormal="160" workbookViewId="0">
      <selection activeCell="A32" sqref="A32"/>
    </sheetView>
  </sheetViews>
  <sheetFormatPr defaultRowHeight="14.25" x14ac:dyDescent="0.45"/>
  <cols>
    <col min="1" max="1" width="38.73046875" customWidth="1"/>
    <col min="2" max="4" width="18.73046875" customWidth="1"/>
  </cols>
  <sheetData>
    <row r="1" spans="1:8" s="1" customFormat="1" ht="18" x14ac:dyDescent="0.45">
      <c r="A1" s="22" t="s">
        <v>0</v>
      </c>
      <c r="B1" s="19"/>
      <c r="C1" s="19"/>
      <c r="D1" s="20" t="s">
        <v>1</v>
      </c>
    </row>
    <row r="2" spans="1:8" s="1" customFormat="1" x14ac:dyDescent="0.45"/>
    <row r="3" spans="1:8" s="1" customFormat="1" x14ac:dyDescent="0.45">
      <c r="A3" s="4" t="s">
        <v>2</v>
      </c>
      <c r="B3" s="5" t="s">
        <v>3</v>
      </c>
      <c r="C3" s="5" t="s">
        <v>4</v>
      </c>
      <c r="D3" s="6" t="s">
        <v>5</v>
      </c>
      <c r="H3" s="2"/>
    </row>
    <row r="4" spans="1:8" s="1" customFormat="1" x14ac:dyDescent="0.45">
      <c r="A4" s="7" t="s">
        <v>6</v>
      </c>
      <c r="B4" s="8">
        <v>968432</v>
      </c>
      <c r="C4" s="8">
        <f>658924+136229</f>
        <v>795153</v>
      </c>
      <c r="D4" s="9">
        <f>B4-C4</f>
        <v>173279</v>
      </c>
    </row>
    <row r="5" spans="1:8" s="1" customFormat="1" x14ac:dyDescent="0.45">
      <c r="A5" s="7" t="s">
        <v>7</v>
      </c>
      <c r="B5" s="16">
        <v>101988</v>
      </c>
      <c r="C5" s="16">
        <v>52814</v>
      </c>
      <c r="D5" s="9">
        <f t="shared" ref="D5:D7" si="0">B5-C5</f>
        <v>49174</v>
      </c>
    </row>
    <row r="6" spans="1:8" s="1" customFormat="1" x14ac:dyDescent="0.45">
      <c r="A6" s="7" t="s">
        <v>8</v>
      </c>
      <c r="B6" s="16">
        <v>161404</v>
      </c>
      <c r="C6" s="16">
        <v>68926</v>
      </c>
      <c r="D6" s="9">
        <f t="shared" si="0"/>
        <v>92478</v>
      </c>
    </row>
    <row r="7" spans="1:8" s="1" customFormat="1" x14ac:dyDescent="0.45">
      <c r="A7" s="10" t="s">
        <v>9</v>
      </c>
      <c r="B7" s="17">
        <v>10976</v>
      </c>
      <c r="C7" s="17">
        <f>4544+1732</f>
        <v>6276</v>
      </c>
      <c r="D7" s="11">
        <f t="shared" si="0"/>
        <v>4700</v>
      </c>
    </row>
    <row r="8" spans="1:8" s="1" customFormat="1" x14ac:dyDescent="0.45">
      <c r="A8" s="1" t="s">
        <v>10</v>
      </c>
      <c r="B8" s="16">
        <f>SUM(B4:B7)</f>
        <v>1242800</v>
      </c>
      <c r="C8" s="16">
        <f t="shared" ref="C8:D8" si="1">SUM(C4:C7)</f>
        <v>923169</v>
      </c>
      <c r="D8" s="16">
        <f t="shared" si="1"/>
        <v>319631</v>
      </c>
    </row>
    <row r="9" spans="1:8" s="1" customFormat="1" x14ac:dyDescent="0.45"/>
    <row r="10" spans="1:8" s="1" customFormat="1" ht="50.25" customHeight="1" x14ac:dyDescent="0.45">
      <c r="A10" s="75" t="s">
        <v>11</v>
      </c>
      <c r="B10" s="75"/>
      <c r="C10" s="75"/>
      <c r="D10" s="75"/>
    </row>
    <row r="11" spans="1:8" s="1" customFormat="1" x14ac:dyDescent="0.45"/>
    <row r="12" spans="1:8" s="1" customFormat="1" x14ac:dyDescent="0.45">
      <c r="A12" s="12" t="s">
        <v>12</v>
      </c>
    </row>
    <row r="13" spans="1:8" s="1" customFormat="1" x14ac:dyDescent="0.45">
      <c r="A13" s="15" t="s">
        <v>13</v>
      </c>
    </row>
    <row r="14" spans="1:8" s="1" customFormat="1" x14ac:dyDescent="0.45">
      <c r="A14" s="1" t="s">
        <v>14</v>
      </c>
    </row>
    <row r="15" spans="1:8" s="1" customFormat="1" x14ac:dyDescent="0.45">
      <c r="A15" s="1" t="s">
        <v>15</v>
      </c>
    </row>
    <row r="16" spans="1:8" s="1" customFormat="1" x14ac:dyDescent="0.45"/>
    <row r="17" spans="1:4" s="1" customFormat="1" x14ac:dyDescent="0.45">
      <c r="A17" s="12" t="s">
        <v>16</v>
      </c>
      <c r="B17" s="13"/>
      <c r="C17" s="3"/>
      <c r="D17" s="14"/>
    </row>
    <row r="18" spans="1:4" s="1" customFormat="1" ht="33" customHeight="1" x14ac:dyDescent="0.45">
      <c r="A18" s="75" t="s">
        <v>17</v>
      </c>
      <c r="B18" s="75"/>
      <c r="C18" s="75"/>
      <c r="D18" s="75"/>
    </row>
    <row r="19" spans="1:4" s="1" customFormat="1" ht="15" customHeight="1" x14ac:dyDescent="0.45">
      <c r="A19" s="2"/>
      <c r="B19" s="2"/>
      <c r="C19" s="2"/>
      <c r="D19" s="2"/>
    </row>
    <row r="20" spans="1:4" s="1" customFormat="1" x14ac:dyDescent="0.45">
      <c r="A20" s="12" t="s">
        <v>18</v>
      </c>
      <c r="B20" s="13"/>
      <c r="C20" s="3"/>
      <c r="D20" s="14"/>
    </row>
    <row r="21" spans="1:4" s="1" customFormat="1" ht="39.75" customHeight="1" x14ac:dyDescent="0.45">
      <c r="A21" s="75" t="s">
        <v>19</v>
      </c>
      <c r="B21" s="75"/>
      <c r="C21" s="75"/>
      <c r="D21" s="75"/>
    </row>
    <row r="22" spans="1:4" s="1" customFormat="1" ht="15" customHeight="1" x14ac:dyDescent="0.45">
      <c r="A22" s="2"/>
      <c r="B22" s="2"/>
      <c r="C22" s="2"/>
      <c r="D22" s="2"/>
    </row>
    <row r="23" spans="1:4" s="1" customFormat="1" x14ac:dyDescent="0.45">
      <c r="A23" s="12" t="s">
        <v>20</v>
      </c>
      <c r="B23" s="13"/>
      <c r="C23" s="3"/>
      <c r="D23" s="14"/>
    </row>
    <row r="24" spans="1:4" s="1" customFormat="1" ht="78" customHeight="1" x14ac:dyDescent="0.45">
      <c r="A24" s="75" t="s">
        <v>21</v>
      </c>
      <c r="B24" s="75"/>
      <c r="C24" s="75"/>
      <c r="D24" s="75"/>
    </row>
  </sheetData>
  <mergeCells count="4">
    <mergeCell ref="A10:D10"/>
    <mergeCell ref="A21:D21"/>
    <mergeCell ref="A24:D24"/>
    <mergeCell ref="A18:D18"/>
  </mergeCells>
  <printOptions horizontalCentered="1"/>
  <pageMargins left="0.5" right="0.5" top="0.5" bottom="0.5" header="0.5" footer="0.5"/>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2"/>
  <sheetViews>
    <sheetView zoomScale="160" zoomScaleNormal="160" workbookViewId="0">
      <selection activeCell="A32" sqref="A32"/>
    </sheetView>
  </sheetViews>
  <sheetFormatPr defaultRowHeight="14.25" x14ac:dyDescent="0.45"/>
  <cols>
    <col min="1" max="1" width="38.73046875" customWidth="1"/>
    <col min="2" max="3" width="17" customWidth="1"/>
    <col min="4" max="4" width="18.73046875" customWidth="1"/>
  </cols>
  <sheetData>
    <row r="1" spans="1:8" s="1" customFormat="1" ht="18" x14ac:dyDescent="0.45">
      <c r="A1" s="22" t="s">
        <v>22</v>
      </c>
      <c r="B1" s="19"/>
      <c r="C1" s="19"/>
      <c r="D1" s="24" t="s">
        <v>23</v>
      </c>
    </row>
    <row r="2" spans="1:8" s="1" customFormat="1" x14ac:dyDescent="0.45"/>
    <row r="3" spans="1:8" s="1" customFormat="1" x14ac:dyDescent="0.45">
      <c r="A3" s="4" t="s">
        <v>2</v>
      </c>
      <c r="B3" s="5" t="s">
        <v>3</v>
      </c>
      <c r="C3" s="5" t="s">
        <v>4</v>
      </c>
      <c r="D3" s="6" t="s">
        <v>5</v>
      </c>
      <c r="H3" s="2"/>
    </row>
    <row r="4" spans="1:8" s="1" customFormat="1" x14ac:dyDescent="0.45">
      <c r="A4" s="7" t="s">
        <v>6</v>
      </c>
      <c r="B4" s="8">
        <v>1709686</v>
      </c>
      <c r="C4" s="18">
        <v>1697817</v>
      </c>
      <c r="D4" s="9">
        <f>+B4-C4</f>
        <v>11869</v>
      </c>
    </row>
    <row r="5" spans="1:8" s="1" customFormat="1" x14ac:dyDescent="0.45">
      <c r="A5" s="7" t="s">
        <v>7</v>
      </c>
      <c r="B5" s="16">
        <v>217473</v>
      </c>
      <c r="C5" s="16">
        <v>197322</v>
      </c>
      <c r="D5" s="9">
        <f t="shared" ref="D5:D6" si="0">+B5-C5</f>
        <v>20151</v>
      </c>
    </row>
    <row r="6" spans="1:8" s="1" customFormat="1" x14ac:dyDescent="0.45">
      <c r="A6" s="7" t="s">
        <v>8</v>
      </c>
      <c r="B6" s="16">
        <v>258547</v>
      </c>
      <c r="C6" s="16">
        <v>0</v>
      </c>
      <c r="D6" s="9">
        <f t="shared" si="0"/>
        <v>258547</v>
      </c>
    </row>
    <row r="7" spans="1:8" s="1" customFormat="1" x14ac:dyDescent="0.45">
      <c r="A7" s="10" t="s">
        <v>9</v>
      </c>
      <c r="B7" s="17">
        <v>27876</v>
      </c>
      <c r="C7" s="17">
        <v>15791</v>
      </c>
      <c r="D7" s="11">
        <f>+B7-C7</f>
        <v>12085</v>
      </c>
    </row>
    <row r="8" spans="1:8" s="1" customFormat="1" x14ac:dyDescent="0.45">
      <c r="A8" s="1" t="s">
        <v>10</v>
      </c>
      <c r="B8" s="16">
        <f>SUM(B4:B7)</f>
        <v>2213582</v>
      </c>
      <c r="C8" s="16">
        <f t="shared" ref="C8:D8" si="1">SUM(C4:C7)</f>
        <v>1910930</v>
      </c>
      <c r="D8" s="16">
        <f t="shared" si="1"/>
        <v>302652</v>
      </c>
    </row>
    <row r="9" spans="1:8" s="1" customFormat="1" x14ac:dyDescent="0.45"/>
    <row r="10" spans="1:8" s="1" customFormat="1" ht="34.5" customHeight="1" x14ac:dyDescent="0.45">
      <c r="A10" s="75" t="s">
        <v>24</v>
      </c>
      <c r="B10" s="75"/>
      <c r="C10" s="75"/>
      <c r="D10" s="75"/>
    </row>
    <row r="11" spans="1:8" s="1" customFormat="1" x14ac:dyDescent="0.45"/>
    <row r="12" spans="1:8" s="1" customFormat="1" x14ac:dyDescent="0.45">
      <c r="A12" s="12" t="s">
        <v>12</v>
      </c>
    </row>
    <row r="13" spans="1:8" s="1" customFormat="1" ht="78" customHeight="1" x14ac:dyDescent="0.45">
      <c r="A13" s="76" t="s">
        <v>25</v>
      </c>
      <c r="B13" s="75"/>
      <c r="C13" s="75"/>
      <c r="D13" s="75"/>
    </row>
    <row r="14" spans="1:8" s="1" customFormat="1" x14ac:dyDescent="0.45"/>
    <row r="15" spans="1:8" s="1" customFormat="1" x14ac:dyDescent="0.45">
      <c r="A15" s="12" t="s">
        <v>16</v>
      </c>
      <c r="B15" s="13"/>
      <c r="C15" s="3"/>
      <c r="D15" s="14"/>
    </row>
    <row r="16" spans="1:8" s="1" customFormat="1" ht="95.25" customHeight="1" x14ac:dyDescent="0.45">
      <c r="A16" s="75" t="s">
        <v>26</v>
      </c>
      <c r="B16" s="75"/>
      <c r="C16" s="75"/>
      <c r="D16" s="75"/>
    </row>
    <row r="17" spans="1:4" s="1" customFormat="1" x14ac:dyDescent="0.45">
      <c r="A17" s="2"/>
      <c r="B17" s="2"/>
      <c r="C17" s="2"/>
      <c r="D17" s="2"/>
    </row>
    <row r="18" spans="1:4" s="1" customFormat="1" x14ac:dyDescent="0.45">
      <c r="A18" s="12" t="s">
        <v>18</v>
      </c>
      <c r="B18" s="13"/>
      <c r="C18" s="3"/>
      <c r="D18" s="14"/>
    </row>
    <row r="19" spans="1:4" s="1" customFormat="1" ht="39.75" customHeight="1" x14ac:dyDescent="0.45">
      <c r="A19" s="75" t="s">
        <v>27</v>
      </c>
      <c r="B19" s="75"/>
      <c r="C19" s="75"/>
      <c r="D19" s="75"/>
    </row>
    <row r="20" spans="1:4" s="1" customFormat="1" ht="15" customHeight="1" x14ac:dyDescent="0.45">
      <c r="A20" s="2"/>
      <c r="B20" s="2"/>
      <c r="C20" s="2"/>
      <c r="D20" s="2"/>
    </row>
    <row r="21" spans="1:4" s="1" customFormat="1" x14ac:dyDescent="0.45">
      <c r="A21" s="12" t="s">
        <v>20</v>
      </c>
      <c r="B21" s="13"/>
      <c r="C21" s="3"/>
      <c r="D21" s="14"/>
    </row>
    <row r="22" spans="1:4" s="1" customFormat="1" ht="52.5" customHeight="1" x14ac:dyDescent="0.45">
      <c r="A22" s="75" t="s">
        <v>28</v>
      </c>
      <c r="B22" s="75"/>
      <c r="C22" s="75"/>
      <c r="D22" s="75"/>
    </row>
  </sheetData>
  <mergeCells count="5">
    <mergeCell ref="A10:D10"/>
    <mergeCell ref="A16:D16"/>
    <mergeCell ref="A19:D19"/>
    <mergeCell ref="A22:D22"/>
    <mergeCell ref="A13:D13"/>
  </mergeCells>
  <pageMargins left="0.7" right="0.7" top="0.75" bottom="0.75" header="0.3" footer="0.3"/>
  <pageSetup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1"/>
  <sheetViews>
    <sheetView topLeftCell="A13" zoomScale="160" zoomScaleNormal="160" workbookViewId="0">
      <selection activeCell="A15" sqref="A15:D15"/>
    </sheetView>
  </sheetViews>
  <sheetFormatPr defaultRowHeight="14.25" x14ac:dyDescent="0.45"/>
  <cols>
    <col min="1" max="1" width="38.73046875" customWidth="1"/>
    <col min="2" max="2" width="23.59765625" bestFit="1" customWidth="1"/>
    <col min="3" max="4" width="18.73046875" customWidth="1"/>
  </cols>
  <sheetData>
    <row r="1" spans="1:8" s="1" customFormat="1" ht="18" x14ac:dyDescent="0.45">
      <c r="A1" s="23" t="s">
        <v>29</v>
      </c>
      <c r="B1" s="21"/>
      <c r="C1" s="21"/>
      <c r="D1" s="25">
        <f ca="1">TODAY()</f>
        <v>45036</v>
      </c>
    </row>
    <row r="2" spans="1:8" s="1" customFormat="1" x14ac:dyDescent="0.45"/>
    <row r="3" spans="1:8" s="1" customFormat="1" x14ac:dyDescent="0.45">
      <c r="A3" s="4" t="s">
        <v>2</v>
      </c>
      <c r="B3" s="5" t="s">
        <v>30</v>
      </c>
      <c r="C3" s="5" t="s">
        <v>31</v>
      </c>
      <c r="D3" s="6" t="s">
        <v>32</v>
      </c>
      <c r="H3" s="2"/>
    </row>
    <row r="4" spans="1:8" s="1" customFormat="1" x14ac:dyDescent="0.45">
      <c r="A4" s="7" t="s">
        <v>6</v>
      </c>
      <c r="B4" s="8">
        <v>1743048</v>
      </c>
      <c r="C4" s="18">
        <v>1721226</v>
      </c>
      <c r="D4" s="9">
        <f>B4-C4</f>
        <v>21822</v>
      </c>
    </row>
    <row r="5" spans="1:8" s="1" customFormat="1" x14ac:dyDescent="0.45">
      <c r="A5" s="7" t="s">
        <v>7</v>
      </c>
      <c r="B5" s="16">
        <v>199686</v>
      </c>
      <c r="C5" s="16">
        <v>195074</v>
      </c>
      <c r="D5" s="9">
        <f t="shared" ref="D5:D7" si="0">B5-C5</f>
        <v>4612</v>
      </c>
    </row>
    <row r="6" spans="1:8" s="1" customFormat="1" x14ac:dyDescent="0.45">
      <c r="A6" s="7" t="s">
        <v>8</v>
      </c>
      <c r="B6" s="16">
        <v>434651</v>
      </c>
      <c r="C6" s="16">
        <v>8000</v>
      </c>
      <c r="D6" s="9">
        <f t="shared" si="0"/>
        <v>426651</v>
      </c>
    </row>
    <row r="7" spans="1:8" s="1" customFormat="1" x14ac:dyDescent="0.45">
      <c r="A7" s="10" t="s">
        <v>9</v>
      </c>
      <c r="B7" s="17">
        <v>67894</v>
      </c>
      <c r="C7" s="17">
        <v>38780</v>
      </c>
      <c r="D7" s="11">
        <f t="shared" si="0"/>
        <v>29114</v>
      </c>
    </row>
    <row r="8" spans="1:8" s="1" customFormat="1" x14ac:dyDescent="0.45">
      <c r="A8" s="1" t="s">
        <v>10</v>
      </c>
      <c r="B8" s="16">
        <f>SUM(B4:B7)</f>
        <v>2445279</v>
      </c>
      <c r="C8" s="16">
        <f t="shared" ref="C8:D8" si="1">SUM(C4:C7)</f>
        <v>1963080</v>
      </c>
      <c r="D8" s="16">
        <f t="shared" si="1"/>
        <v>482199</v>
      </c>
    </row>
    <row r="9" spans="1:8" s="1" customFormat="1" x14ac:dyDescent="0.45"/>
    <row r="10" spans="1:8" s="1" customFormat="1" x14ac:dyDescent="0.45"/>
    <row r="11" spans="1:8" s="1" customFormat="1" x14ac:dyDescent="0.45">
      <c r="A11" s="12" t="s">
        <v>12</v>
      </c>
    </row>
    <row r="12" spans="1:8" s="1" customFormat="1" ht="66" customHeight="1" x14ac:dyDescent="0.45">
      <c r="A12" s="76" t="s">
        <v>33</v>
      </c>
      <c r="B12" s="75"/>
      <c r="C12" s="75"/>
      <c r="D12" s="75"/>
    </row>
    <row r="13" spans="1:8" s="1" customFormat="1" x14ac:dyDescent="0.45"/>
    <row r="14" spans="1:8" s="1" customFormat="1" x14ac:dyDescent="0.45">
      <c r="A14" s="12" t="s">
        <v>16</v>
      </c>
      <c r="B14" s="13"/>
      <c r="C14" s="3"/>
      <c r="D14" s="14"/>
    </row>
    <row r="15" spans="1:8" s="1" customFormat="1" ht="45.4" customHeight="1" x14ac:dyDescent="0.45">
      <c r="A15" s="75" t="s">
        <v>34</v>
      </c>
      <c r="B15" s="75"/>
      <c r="C15" s="75"/>
      <c r="D15" s="75"/>
    </row>
    <row r="16" spans="1:8" s="1" customFormat="1" x14ac:dyDescent="0.45">
      <c r="A16" s="2"/>
      <c r="B16" s="2"/>
      <c r="C16" s="2"/>
      <c r="D16" s="2"/>
    </row>
    <row r="17" spans="1:4" s="1" customFormat="1" x14ac:dyDescent="0.45">
      <c r="A17" s="12" t="s">
        <v>18</v>
      </c>
      <c r="B17" s="13"/>
      <c r="C17" s="3"/>
      <c r="D17" s="14"/>
    </row>
    <row r="18" spans="1:4" s="1" customFormat="1" ht="39.75" customHeight="1" x14ac:dyDescent="0.45">
      <c r="A18" s="75" t="s">
        <v>35</v>
      </c>
      <c r="B18" s="75"/>
      <c r="C18" s="75"/>
      <c r="D18" s="75"/>
    </row>
    <row r="19" spans="1:4" s="1" customFormat="1" ht="15" customHeight="1" x14ac:dyDescent="0.45">
      <c r="A19" s="2"/>
      <c r="B19" s="2"/>
      <c r="C19" s="2"/>
      <c r="D19" s="2"/>
    </row>
    <row r="20" spans="1:4" s="1" customFormat="1" x14ac:dyDescent="0.45">
      <c r="A20" s="12" t="s">
        <v>20</v>
      </c>
      <c r="B20" s="13"/>
      <c r="C20" s="3"/>
      <c r="D20" s="14"/>
    </row>
    <row r="21" spans="1:4" s="1" customFormat="1" ht="48.75" customHeight="1" x14ac:dyDescent="0.45">
      <c r="A21" s="75" t="s">
        <v>36</v>
      </c>
      <c r="B21" s="75"/>
      <c r="C21" s="75"/>
      <c r="D21" s="75"/>
    </row>
  </sheetData>
  <mergeCells count="4">
    <mergeCell ref="A12:D12"/>
    <mergeCell ref="A15:D15"/>
    <mergeCell ref="A18:D18"/>
    <mergeCell ref="A21:D21"/>
  </mergeCells>
  <pageMargins left="0.7" right="0.7" top="0.75" bottom="0.75" header="0.3" footer="0.3"/>
  <pageSetup scale="9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23BEA-35AA-4A61-9D76-F0FA9BA14453}">
  <sheetPr>
    <pageSetUpPr fitToPage="1"/>
  </sheetPr>
  <dimension ref="A1:K127"/>
  <sheetViews>
    <sheetView tabSelected="1" zoomScaleNormal="100" workbookViewId="0">
      <selection activeCell="E1" sqref="E1"/>
    </sheetView>
  </sheetViews>
  <sheetFormatPr defaultRowHeight="14.25" x14ac:dyDescent="0.45"/>
  <cols>
    <col min="1" max="1" width="38.796875" customWidth="1"/>
    <col min="2" max="2" width="27.265625" customWidth="1"/>
    <col min="3" max="4" width="18.73046875" customWidth="1"/>
    <col min="5" max="5" width="34" bestFit="1" customWidth="1"/>
  </cols>
  <sheetData>
    <row r="1" spans="1:5" s="1" customFormat="1" ht="18" x14ac:dyDescent="0.45">
      <c r="A1" s="23" t="s">
        <v>37</v>
      </c>
      <c r="B1" s="21"/>
      <c r="C1" s="21"/>
      <c r="D1" s="25">
        <f ca="1">TODAY()</f>
        <v>45036</v>
      </c>
      <c r="E1" s="1" t="s">
        <v>150</v>
      </c>
    </row>
    <row r="2" spans="1:5" s="1" customFormat="1" x14ac:dyDescent="0.45"/>
    <row r="3" spans="1:5" s="1" customFormat="1" x14ac:dyDescent="0.45">
      <c r="A3" s="4" t="s">
        <v>2</v>
      </c>
      <c r="B3" s="5" t="s">
        <v>3</v>
      </c>
      <c r="C3" s="5" t="s">
        <v>38</v>
      </c>
      <c r="D3" s="6" t="s">
        <v>5</v>
      </c>
    </row>
    <row r="4" spans="1:5" s="1" customFormat="1" x14ac:dyDescent="0.45">
      <c r="A4" s="40" t="s">
        <v>39</v>
      </c>
      <c r="B4" s="50"/>
      <c r="C4" s="50"/>
      <c r="D4" s="41"/>
    </row>
    <row r="5" spans="1:5" s="1" customFormat="1" x14ac:dyDescent="0.45">
      <c r="A5" s="7" t="s">
        <v>40</v>
      </c>
      <c r="B5" s="47">
        <v>1000011</v>
      </c>
      <c r="C5" s="47">
        <v>698982.54000000015</v>
      </c>
      <c r="D5" s="42">
        <f>B5-C5</f>
        <v>301028.45999999985</v>
      </c>
    </row>
    <row r="6" spans="1:5" s="1" customFormat="1" x14ac:dyDescent="0.45">
      <c r="A6" s="7" t="s">
        <v>41</v>
      </c>
      <c r="B6" s="47">
        <v>516050</v>
      </c>
      <c r="C6" s="47">
        <f>343431.77+454.05</f>
        <v>343885.82</v>
      </c>
      <c r="D6" s="42">
        <f t="shared" ref="D6:D7" si="0">B6-C6</f>
        <v>172164.18</v>
      </c>
    </row>
    <row r="7" spans="1:5" s="1" customFormat="1" x14ac:dyDescent="0.45">
      <c r="A7" s="7" t="s">
        <v>42</v>
      </c>
      <c r="B7" s="47">
        <v>751396</v>
      </c>
      <c r="C7" s="47">
        <v>500849.22000000009</v>
      </c>
      <c r="D7" s="42">
        <f t="shared" si="0"/>
        <v>250546.77999999991</v>
      </c>
    </row>
    <row r="8" spans="1:5" s="1" customFormat="1" x14ac:dyDescent="0.45">
      <c r="A8" s="7"/>
      <c r="B8" s="48"/>
      <c r="C8" s="48"/>
      <c r="D8" s="39"/>
    </row>
    <row r="9" spans="1:5" s="1" customFormat="1" x14ac:dyDescent="0.45">
      <c r="A9" s="40" t="s">
        <v>43</v>
      </c>
      <c r="B9" s="48"/>
      <c r="C9" s="48"/>
      <c r="D9" s="39"/>
    </row>
    <row r="10" spans="1:5" s="1" customFormat="1" x14ac:dyDescent="0.45">
      <c r="A10" s="7" t="s">
        <v>44</v>
      </c>
      <c r="B10" s="47">
        <v>592077</v>
      </c>
      <c r="C10" s="47">
        <v>228130.29</v>
      </c>
      <c r="D10" s="42">
        <f t="shared" ref="D10:D12" si="1">B10-C10</f>
        <v>363946.70999999996</v>
      </c>
    </row>
    <row r="11" spans="1:5" s="1" customFormat="1" x14ac:dyDescent="0.45">
      <c r="A11" s="7" t="s">
        <v>45</v>
      </c>
      <c r="B11" s="47">
        <v>1370333</v>
      </c>
      <c r="C11" s="47">
        <v>865784.31999999983</v>
      </c>
      <c r="D11" s="42">
        <f t="shared" si="1"/>
        <v>504548.68000000017</v>
      </c>
    </row>
    <row r="12" spans="1:5" s="1" customFormat="1" x14ac:dyDescent="0.45">
      <c r="A12" s="7" t="s">
        <v>46</v>
      </c>
      <c r="B12" s="47">
        <v>453900</v>
      </c>
      <c r="C12" s="47">
        <v>375733.79999999993</v>
      </c>
      <c r="D12" s="42">
        <f t="shared" si="1"/>
        <v>78166.20000000007</v>
      </c>
    </row>
    <row r="13" spans="1:5" s="1" customFormat="1" x14ac:dyDescent="0.45">
      <c r="A13" s="7"/>
      <c r="B13" s="48"/>
      <c r="C13" s="48"/>
      <c r="D13" s="39"/>
    </row>
    <row r="14" spans="1:5" s="1" customFormat="1" x14ac:dyDescent="0.45">
      <c r="A14" s="40" t="s">
        <v>47</v>
      </c>
      <c r="B14" s="48"/>
      <c r="C14" s="48"/>
      <c r="D14" s="39"/>
    </row>
    <row r="15" spans="1:5" s="1" customFormat="1" x14ac:dyDescent="0.45">
      <c r="A15" s="7" t="s">
        <v>48</v>
      </c>
      <c r="B15" s="47">
        <v>50800</v>
      </c>
      <c r="C15" s="47">
        <v>14966.69</v>
      </c>
      <c r="D15" s="42">
        <f t="shared" ref="D15:D19" si="2">B15-C15</f>
        <v>35833.31</v>
      </c>
    </row>
    <row r="16" spans="1:5" s="1" customFormat="1" x14ac:dyDescent="0.45">
      <c r="A16" s="7" t="s">
        <v>49</v>
      </c>
      <c r="B16" s="47">
        <v>152935</v>
      </c>
      <c r="C16" s="47">
        <v>126817.45999999998</v>
      </c>
      <c r="D16" s="42">
        <f t="shared" si="2"/>
        <v>26117.540000000023</v>
      </c>
    </row>
    <row r="17" spans="1:4" s="1" customFormat="1" x14ac:dyDescent="0.45">
      <c r="A17" s="7" t="s">
        <v>50</v>
      </c>
      <c r="B17" s="47">
        <v>80583</v>
      </c>
      <c r="C17" s="47">
        <v>78712.099999999991</v>
      </c>
      <c r="D17" s="42">
        <f t="shared" si="2"/>
        <v>1870.9000000000087</v>
      </c>
    </row>
    <row r="18" spans="1:4" s="1" customFormat="1" x14ac:dyDescent="0.45">
      <c r="A18" s="7" t="s">
        <v>51</v>
      </c>
      <c r="B18" s="47">
        <v>39078</v>
      </c>
      <c r="C18" s="48">
        <v>16706.7</v>
      </c>
      <c r="D18" s="42">
        <f t="shared" si="2"/>
        <v>22371.3</v>
      </c>
    </row>
    <row r="19" spans="1:4" s="1" customFormat="1" x14ac:dyDescent="0.45">
      <c r="A19" s="7" t="s">
        <v>52</v>
      </c>
      <c r="B19" s="47">
        <v>1235766</v>
      </c>
      <c r="C19" s="47">
        <v>330790.21999999997</v>
      </c>
      <c r="D19" s="42">
        <f t="shared" si="2"/>
        <v>904975.78</v>
      </c>
    </row>
    <row r="20" spans="1:4" s="1" customFormat="1" x14ac:dyDescent="0.45">
      <c r="A20" s="7"/>
      <c r="B20" s="38"/>
      <c r="C20" s="38"/>
      <c r="D20" s="39"/>
    </row>
    <row r="21" spans="1:4" s="1" customFormat="1" x14ac:dyDescent="0.5">
      <c r="A21" s="7" t="s">
        <v>53</v>
      </c>
      <c r="B21" s="43" t="s">
        <v>54</v>
      </c>
      <c r="C21" s="43" t="s">
        <v>55</v>
      </c>
      <c r="D21" s="44" t="s">
        <v>56</v>
      </c>
    </row>
    <row r="22" spans="1:4" s="1" customFormat="1" x14ac:dyDescent="0.45">
      <c r="A22" s="10" t="s">
        <v>57</v>
      </c>
      <c r="B22" s="45">
        <f>SUM(B5:B21)+1025765</f>
        <v>7268694</v>
      </c>
      <c r="C22" s="45">
        <f>SUM(C5:C21)+1025765</f>
        <v>4607124.16</v>
      </c>
      <c r="D22" s="46">
        <f>B22-C22</f>
        <v>2661569.84</v>
      </c>
    </row>
    <row r="23" spans="1:4" s="1" customFormat="1" x14ac:dyDescent="0.45"/>
    <row r="24" spans="1:4" s="1" customFormat="1" x14ac:dyDescent="0.45">
      <c r="A24" s="27" t="s">
        <v>39</v>
      </c>
    </row>
    <row r="25" spans="1:4" s="1" customFormat="1" x14ac:dyDescent="0.45">
      <c r="A25" s="27"/>
    </row>
    <row r="26" spans="1:4" s="1" customFormat="1" x14ac:dyDescent="0.45">
      <c r="A26" s="12" t="s">
        <v>58</v>
      </c>
    </row>
    <row r="27" spans="1:4" s="1" customFormat="1" x14ac:dyDescent="0.45">
      <c r="A27" s="3"/>
      <c r="B27" s="28"/>
      <c r="C27" s="3" t="s">
        <v>59</v>
      </c>
      <c r="D27" s="28">
        <f>50+51+43</f>
        <v>144</v>
      </c>
    </row>
    <row r="28" spans="1:4" s="1" customFormat="1" x14ac:dyDescent="0.45">
      <c r="A28" s="3"/>
      <c r="B28" s="28"/>
      <c r="C28" s="3" t="s">
        <v>60</v>
      </c>
      <c r="D28" s="28">
        <f>4769+1722</f>
        <v>6491</v>
      </c>
    </row>
    <row r="29" spans="1:4" s="1" customFormat="1" x14ac:dyDescent="0.45">
      <c r="A29" s="3"/>
      <c r="B29" s="28"/>
      <c r="C29" s="3"/>
      <c r="D29" s="29"/>
    </row>
    <row r="30" spans="1:4" s="1" customFormat="1" ht="139.5" customHeight="1" x14ac:dyDescent="0.45">
      <c r="A30" s="81" t="s">
        <v>61</v>
      </c>
      <c r="B30" s="76"/>
      <c r="C30" s="76"/>
      <c r="D30" s="76"/>
    </row>
    <row r="31" spans="1:4" s="1" customFormat="1" x14ac:dyDescent="0.45">
      <c r="A31" s="3"/>
      <c r="B31" s="28"/>
      <c r="C31" s="3"/>
      <c r="D31" s="29"/>
    </row>
    <row r="32" spans="1:4" s="1" customFormat="1" x14ac:dyDescent="0.45">
      <c r="A32" s="3"/>
      <c r="B32" s="28"/>
      <c r="C32" s="3"/>
      <c r="D32" s="29"/>
    </row>
    <row r="33" spans="1:4" s="1" customFormat="1" x14ac:dyDescent="0.45">
      <c r="A33" s="12" t="s">
        <v>62</v>
      </c>
      <c r="D33" s="30"/>
    </row>
    <row r="34" spans="1:4" s="1" customFormat="1" ht="62.25" customHeight="1" x14ac:dyDescent="0.45">
      <c r="A34" s="75" t="s">
        <v>63</v>
      </c>
      <c r="B34" s="75"/>
      <c r="C34" s="75"/>
      <c r="D34" s="75"/>
    </row>
    <row r="35" spans="1:4" s="1" customFormat="1" x14ac:dyDescent="0.45">
      <c r="A35" s="12"/>
      <c r="D35" s="30"/>
    </row>
    <row r="36" spans="1:4" s="1" customFormat="1" x14ac:dyDescent="0.45">
      <c r="A36" s="12" t="s">
        <v>64</v>
      </c>
      <c r="D36" s="30"/>
    </row>
    <row r="37" spans="1:4" ht="45.75" customHeight="1" x14ac:dyDescent="0.45">
      <c r="A37" s="75" t="s">
        <v>65</v>
      </c>
      <c r="B37" s="75"/>
      <c r="C37" s="75"/>
      <c r="D37" s="75"/>
    </row>
    <row r="38" spans="1:4" x14ac:dyDescent="0.45">
      <c r="A38" s="12"/>
      <c r="B38" s="1"/>
      <c r="C38" s="1"/>
      <c r="D38" s="30"/>
    </row>
    <row r="39" spans="1:4" x14ac:dyDescent="0.45">
      <c r="A39" s="3" t="s">
        <v>66</v>
      </c>
      <c r="B39" s="50">
        <v>48</v>
      </c>
      <c r="C39" s="3" t="s">
        <v>67</v>
      </c>
      <c r="D39" s="52">
        <v>14112</v>
      </c>
    </row>
    <row r="40" spans="1:4" x14ac:dyDescent="0.45">
      <c r="A40" s="3" t="s">
        <v>68</v>
      </c>
      <c r="B40" s="50">
        <v>29</v>
      </c>
      <c r="C40" s="3" t="s">
        <v>69</v>
      </c>
      <c r="D40" s="52">
        <v>12354</v>
      </c>
    </row>
    <row r="41" spans="1:4" x14ac:dyDescent="0.45">
      <c r="A41" s="3" t="s">
        <v>70</v>
      </c>
      <c r="B41" s="54">
        <v>2519</v>
      </c>
      <c r="C41" s="3" t="s">
        <v>71</v>
      </c>
      <c r="D41" s="52">
        <v>24975</v>
      </c>
    </row>
    <row r="42" spans="1:4" x14ac:dyDescent="0.45">
      <c r="A42" s="12"/>
      <c r="B42" s="1"/>
      <c r="C42" s="1"/>
      <c r="D42" s="30"/>
    </row>
    <row r="43" spans="1:4" ht="157.5" customHeight="1" x14ac:dyDescent="0.45">
      <c r="A43" s="76" t="s">
        <v>72</v>
      </c>
      <c r="B43" s="76"/>
      <c r="C43" s="76"/>
      <c r="D43" s="76"/>
    </row>
    <row r="44" spans="1:4" x14ac:dyDescent="0.45">
      <c r="A44" s="1"/>
      <c r="B44" s="26"/>
      <c r="C44" s="3"/>
      <c r="D44" s="31"/>
    </row>
    <row r="45" spans="1:4" x14ac:dyDescent="0.45">
      <c r="A45" s="12" t="s">
        <v>73</v>
      </c>
      <c r="B45" s="1"/>
      <c r="C45" s="1"/>
      <c r="D45" s="30"/>
    </row>
    <row r="46" spans="1:4" ht="49.5" customHeight="1" x14ac:dyDescent="0.45">
      <c r="A46" s="75" t="s">
        <v>74</v>
      </c>
      <c r="B46" s="75"/>
      <c r="C46" s="75"/>
      <c r="D46" s="75"/>
    </row>
    <row r="47" spans="1:4" x14ac:dyDescent="0.45">
      <c r="A47" s="12"/>
      <c r="B47" s="1"/>
      <c r="C47" s="1"/>
      <c r="D47" s="30"/>
    </row>
    <row r="48" spans="1:4" x14ac:dyDescent="0.45">
      <c r="A48" s="3" t="s">
        <v>66</v>
      </c>
      <c r="B48" s="50">
        <v>32</v>
      </c>
      <c r="C48" s="3" t="s">
        <v>67</v>
      </c>
      <c r="D48" s="52">
        <v>22119</v>
      </c>
    </row>
    <row r="49" spans="1:5" x14ac:dyDescent="0.45">
      <c r="A49" s="3" t="s">
        <v>68</v>
      </c>
      <c r="B49" s="50">
        <v>25</v>
      </c>
      <c r="C49" s="3" t="s">
        <v>69</v>
      </c>
      <c r="D49" s="52">
        <v>19516</v>
      </c>
    </row>
    <row r="50" spans="1:5" x14ac:dyDescent="0.45">
      <c r="A50" s="3" t="s">
        <v>70</v>
      </c>
      <c r="B50" s="52">
        <v>1600</v>
      </c>
      <c r="C50" s="3" t="s">
        <v>71</v>
      </c>
      <c r="D50" s="52">
        <v>30000</v>
      </c>
    </row>
    <row r="51" spans="1:5" x14ac:dyDescent="0.45">
      <c r="A51" s="12"/>
      <c r="B51" s="1"/>
      <c r="C51" s="1"/>
      <c r="D51" s="30"/>
    </row>
    <row r="52" spans="1:5" ht="150" customHeight="1" x14ac:dyDescent="0.45">
      <c r="A52" s="76" t="s">
        <v>75</v>
      </c>
      <c r="B52" s="76"/>
      <c r="C52" s="76"/>
      <c r="D52" s="76"/>
    </row>
    <row r="53" spans="1:5" x14ac:dyDescent="0.45">
      <c r="A53" s="1"/>
      <c r="B53" s="13"/>
      <c r="C53" s="3"/>
      <c r="D53" s="14"/>
    </row>
    <row r="54" spans="1:5" x14ac:dyDescent="0.45">
      <c r="A54" s="1"/>
      <c r="B54" s="13"/>
      <c r="C54" s="3"/>
      <c r="D54" s="14"/>
    </row>
    <row r="55" spans="1:5" x14ac:dyDescent="0.45">
      <c r="A55" s="27" t="s">
        <v>43</v>
      </c>
      <c r="B55" s="1"/>
      <c r="C55" s="1"/>
      <c r="D55" s="1"/>
    </row>
    <row r="56" spans="1:5" x14ac:dyDescent="0.45">
      <c r="A56" s="27"/>
      <c r="B56" s="1"/>
      <c r="C56" s="1"/>
      <c r="D56" s="1"/>
    </row>
    <row r="57" spans="1:5" x14ac:dyDescent="0.45">
      <c r="A57" s="12" t="s">
        <v>76</v>
      </c>
      <c r="B57" s="13"/>
      <c r="C57" s="3"/>
      <c r="D57" s="14"/>
    </row>
    <row r="58" spans="1:5" ht="36" customHeight="1" x14ac:dyDescent="0.45">
      <c r="A58" s="75" t="s">
        <v>77</v>
      </c>
      <c r="B58" s="75"/>
      <c r="C58" s="75"/>
      <c r="D58" s="75"/>
    </row>
    <row r="59" spans="1:5" x14ac:dyDescent="0.45">
      <c r="A59" s="12"/>
      <c r="B59" s="1"/>
      <c r="C59" s="1"/>
      <c r="D59" s="30"/>
    </row>
    <row r="60" spans="1:5" x14ac:dyDescent="0.45">
      <c r="A60" s="1"/>
      <c r="B60" s="1"/>
      <c r="C60" s="3" t="s">
        <v>69</v>
      </c>
      <c r="D60" s="33">
        <v>5370</v>
      </c>
    </row>
    <row r="61" spans="1:5" x14ac:dyDescent="0.45">
      <c r="A61" s="3" t="s">
        <v>70</v>
      </c>
      <c r="B61" s="33">
        <v>2877</v>
      </c>
      <c r="C61" s="3" t="s">
        <v>71</v>
      </c>
      <c r="D61" s="33">
        <v>9420</v>
      </c>
    </row>
    <row r="62" spans="1:5" x14ac:dyDescent="0.45">
      <c r="A62" s="12"/>
      <c r="B62" s="1"/>
      <c r="C62" s="1"/>
      <c r="D62" s="30"/>
    </row>
    <row r="63" spans="1:5" ht="175.5" customHeight="1" x14ac:dyDescent="0.45">
      <c r="A63" s="76" t="s">
        <v>78</v>
      </c>
      <c r="B63" s="76"/>
      <c r="C63" s="76"/>
      <c r="D63" s="76"/>
      <c r="E63" s="51"/>
    </row>
    <row r="64" spans="1:5" x14ac:dyDescent="0.45">
      <c r="A64" s="1"/>
      <c r="B64" s="13"/>
      <c r="C64" s="3"/>
      <c r="D64" s="14"/>
    </row>
    <row r="65" spans="1:4" x14ac:dyDescent="0.45">
      <c r="A65" s="1"/>
      <c r="B65" s="13"/>
      <c r="C65" s="3"/>
      <c r="D65" s="14"/>
    </row>
    <row r="66" spans="1:4" x14ac:dyDescent="0.45">
      <c r="A66" s="12" t="s">
        <v>79</v>
      </c>
      <c r="B66" s="13"/>
      <c r="C66" s="3"/>
      <c r="D66" s="14"/>
    </row>
    <row r="67" spans="1:4" x14ac:dyDescent="0.45">
      <c r="A67" s="12"/>
      <c r="B67" s="1"/>
      <c r="C67" s="1"/>
      <c r="D67" s="30"/>
    </row>
    <row r="68" spans="1:4" x14ac:dyDescent="0.45">
      <c r="A68" s="3" t="s">
        <v>80</v>
      </c>
      <c r="B68" s="55" t="s">
        <v>81</v>
      </c>
      <c r="C68" s="3" t="s">
        <v>82</v>
      </c>
      <c r="D68" s="33">
        <v>713248</v>
      </c>
    </row>
    <row r="69" spans="1:4" x14ac:dyDescent="0.45">
      <c r="A69" s="3"/>
      <c r="B69" s="29"/>
      <c r="C69" s="3" t="s">
        <v>83</v>
      </c>
      <c r="D69" s="33">
        <v>152536</v>
      </c>
    </row>
    <row r="70" spans="1:4" x14ac:dyDescent="0.45">
      <c r="A70" s="12"/>
      <c r="B70" s="1"/>
      <c r="C70" s="1"/>
      <c r="D70" s="30"/>
    </row>
    <row r="71" spans="1:4" ht="151.5" customHeight="1" x14ac:dyDescent="0.45">
      <c r="A71" s="76" t="s">
        <v>84</v>
      </c>
      <c r="B71" s="76"/>
      <c r="C71" s="76"/>
      <c r="D71" s="76"/>
    </row>
    <row r="72" spans="1:4" x14ac:dyDescent="0.45">
      <c r="A72" s="32" t="s">
        <v>85</v>
      </c>
      <c r="B72" s="2"/>
      <c r="C72" s="2"/>
      <c r="D72" s="2"/>
    </row>
    <row r="73" spans="1:4" x14ac:dyDescent="0.45">
      <c r="A73" s="12"/>
      <c r="B73" s="13"/>
      <c r="C73" s="3"/>
      <c r="D73" s="14"/>
    </row>
    <row r="74" spans="1:4" x14ac:dyDescent="0.45">
      <c r="A74" s="12" t="s">
        <v>86</v>
      </c>
      <c r="B74" s="1"/>
      <c r="C74" s="1"/>
      <c r="D74" s="30"/>
    </row>
    <row r="75" spans="1:4" x14ac:dyDescent="0.45">
      <c r="A75" s="12"/>
      <c r="B75" s="1"/>
      <c r="C75" s="1"/>
      <c r="D75" s="30"/>
    </row>
    <row r="76" spans="1:4" x14ac:dyDescent="0.45">
      <c r="A76" s="3"/>
      <c r="B76" s="28"/>
      <c r="C76" s="3" t="s">
        <v>87</v>
      </c>
      <c r="D76" s="33">
        <v>288130</v>
      </c>
    </row>
    <row r="77" spans="1:4" x14ac:dyDescent="0.45">
      <c r="A77" s="3"/>
      <c r="B77" s="29"/>
      <c r="C77" s="3" t="s">
        <v>88</v>
      </c>
      <c r="D77" s="33">
        <v>87604</v>
      </c>
    </row>
    <row r="78" spans="1:4" x14ac:dyDescent="0.45">
      <c r="A78" s="12"/>
      <c r="B78" s="1"/>
      <c r="C78" s="1"/>
      <c r="D78" s="30"/>
    </row>
    <row r="79" spans="1:4" ht="245.25" customHeight="1" x14ac:dyDescent="0.45">
      <c r="A79" s="75" t="s">
        <v>89</v>
      </c>
      <c r="B79" s="75"/>
      <c r="C79" s="75"/>
      <c r="D79" s="75"/>
    </row>
    <row r="80" spans="1:4" x14ac:dyDescent="0.45">
      <c r="A80" s="32" t="s">
        <v>85</v>
      </c>
      <c r="B80" s="2"/>
      <c r="C80" s="2"/>
      <c r="D80" s="2"/>
    </row>
    <row r="81" spans="1:11" x14ac:dyDescent="0.45">
      <c r="A81" s="12"/>
      <c r="B81" s="13"/>
      <c r="C81" s="3"/>
      <c r="D81" s="14"/>
    </row>
    <row r="82" spans="1:11" x14ac:dyDescent="0.45">
      <c r="A82" s="27" t="s">
        <v>47</v>
      </c>
      <c r="B82" s="1"/>
      <c r="C82" s="1"/>
      <c r="D82" s="1"/>
    </row>
    <row r="83" spans="1:11" x14ac:dyDescent="0.45">
      <c r="A83" s="27"/>
      <c r="B83" s="1"/>
      <c r="C83" s="1"/>
      <c r="D83" s="1"/>
    </row>
    <row r="84" spans="1:11" x14ac:dyDescent="0.45">
      <c r="A84" s="12" t="s">
        <v>90</v>
      </c>
      <c r="B84" s="28"/>
      <c r="C84" s="3"/>
      <c r="D84" s="29"/>
    </row>
    <row r="85" spans="1:11" ht="264.75" customHeight="1" x14ac:dyDescent="0.45">
      <c r="A85" s="75" t="s">
        <v>91</v>
      </c>
      <c r="B85" s="75"/>
      <c r="C85" s="75"/>
      <c r="D85" s="75"/>
      <c r="E85" s="53"/>
    </row>
    <row r="86" spans="1:11" x14ac:dyDescent="0.45">
      <c r="A86" s="12"/>
      <c r="B86" s="28"/>
      <c r="C86" s="3"/>
      <c r="D86" s="29"/>
    </row>
    <row r="87" spans="1:11" x14ac:dyDescent="0.45">
      <c r="A87" s="78" t="s">
        <v>92</v>
      </c>
      <c r="B87" s="79"/>
      <c r="C87" s="56" t="s">
        <v>93</v>
      </c>
      <c r="D87" s="57" t="s">
        <v>94</v>
      </c>
    </row>
    <row r="88" spans="1:11" s="1" customFormat="1" x14ac:dyDescent="0.45">
      <c r="A88" s="58" t="s">
        <v>95</v>
      </c>
      <c r="B88" s="59"/>
      <c r="C88" s="60">
        <v>4171</v>
      </c>
      <c r="D88" s="61">
        <v>4600</v>
      </c>
      <c r="E88" s="80"/>
      <c r="H88"/>
      <c r="I88"/>
      <c r="J88"/>
      <c r="K88"/>
    </row>
    <row r="89" spans="1:11" s="1" customFormat="1" x14ac:dyDescent="0.45">
      <c r="A89" s="58" t="s">
        <v>96</v>
      </c>
      <c r="B89" s="62"/>
      <c r="C89" s="61">
        <v>1051</v>
      </c>
      <c r="D89" s="61">
        <v>3576</v>
      </c>
      <c r="E89" s="80"/>
      <c r="F89" s="30"/>
    </row>
    <row r="90" spans="1:11" s="1" customFormat="1" x14ac:dyDescent="0.45">
      <c r="A90" s="58" t="s">
        <v>97</v>
      </c>
      <c r="B90" s="59"/>
      <c r="C90" s="60">
        <v>1048</v>
      </c>
      <c r="D90" s="61">
        <v>3323</v>
      </c>
      <c r="E90" s="80"/>
    </row>
    <row r="91" spans="1:11" s="1" customFormat="1" ht="13.5" customHeight="1" x14ac:dyDescent="0.45">
      <c r="A91" s="63"/>
      <c r="B91" s="63"/>
      <c r="C91" s="63"/>
      <c r="D91" s="63"/>
      <c r="E91" s="80"/>
    </row>
    <row r="92" spans="1:11" s="1" customFormat="1" ht="37.5" customHeight="1" x14ac:dyDescent="0.45">
      <c r="A92" s="82" t="s">
        <v>98</v>
      </c>
      <c r="B92" s="82"/>
      <c r="C92" s="64" t="s">
        <v>93</v>
      </c>
      <c r="D92" s="65" t="s">
        <v>94</v>
      </c>
      <c r="E92" s="80"/>
      <c r="H92"/>
      <c r="I92"/>
      <c r="J92"/>
      <c r="K92"/>
    </row>
    <row r="93" spans="1:11" s="1" customFormat="1" x14ac:dyDescent="0.45">
      <c r="A93" s="58" t="s">
        <v>99</v>
      </c>
      <c r="B93" s="59"/>
      <c r="C93" s="66">
        <v>33</v>
      </c>
      <c r="D93" s="67">
        <v>33</v>
      </c>
      <c r="E93" s="80"/>
      <c r="H93"/>
      <c r="I93"/>
      <c r="J93"/>
      <c r="K93"/>
    </row>
    <row r="94" spans="1:11" s="1" customFormat="1" x14ac:dyDescent="0.45">
      <c r="A94" s="58"/>
      <c r="B94" s="59"/>
      <c r="C94" s="66"/>
      <c r="D94" s="67"/>
      <c r="E94" s="80"/>
      <c r="H94"/>
      <c r="I94"/>
      <c r="J94"/>
      <c r="K94"/>
    </row>
    <row r="95" spans="1:11" x14ac:dyDescent="0.45">
      <c r="A95" s="58" t="s">
        <v>100</v>
      </c>
      <c r="B95" s="62"/>
      <c r="C95" s="67">
        <v>182</v>
      </c>
      <c r="D95" s="67">
        <v>402</v>
      </c>
      <c r="E95" s="80"/>
    </row>
    <row r="96" spans="1:11" x14ac:dyDescent="0.45">
      <c r="A96" s="68"/>
      <c r="B96" s="69" t="s">
        <v>101</v>
      </c>
      <c r="C96" s="70">
        <v>43</v>
      </c>
      <c r="D96" s="70">
        <v>89</v>
      </c>
      <c r="E96" s="80"/>
    </row>
    <row r="97" spans="1:5" x14ac:dyDescent="0.45">
      <c r="A97" s="68"/>
      <c r="B97" s="69" t="s">
        <v>102</v>
      </c>
      <c r="C97" s="70">
        <v>100</v>
      </c>
      <c r="D97" s="70">
        <v>235</v>
      </c>
      <c r="E97" s="80"/>
    </row>
    <row r="98" spans="1:5" x14ac:dyDescent="0.45">
      <c r="A98" s="68"/>
      <c r="B98" s="69" t="s">
        <v>103</v>
      </c>
      <c r="C98" s="70">
        <v>21</v>
      </c>
      <c r="D98" s="70">
        <v>55</v>
      </c>
      <c r="E98" s="80"/>
    </row>
    <row r="99" spans="1:5" x14ac:dyDescent="0.45">
      <c r="A99" s="68"/>
      <c r="B99" s="69" t="s">
        <v>104</v>
      </c>
      <c r="C99" s="70">
        <v>2</v>
      </c>
      <c r="D99" s="70">
        <v>2</v>
      </c>
      <c r="E99" s="80"/>
    </row>
    <row r="100" spans="1:5" x14ac:dyDescent="0.45">
      <c r="A100" s="68"/>
      <c r="B100" s="69" t="s">
        <v>105</v>
      </c>
      <c r="C100" s="70">
        <v>16</v>
      </c>
      <c r="D100" s="70">
        <v>21</v>
      </c>
      <c r="E100" s="80"/>
    </row>
    <row r="101" spans="1:5" x14ac:dyDescent="0.45">
      <c r="A101" s="68"/>
      <c r="B101" s="69"/>
      <c r="C101" s="70"/>
      <c r="D101" s="70"/>
      <c r="E101" s="80"/>
    </row>
    <row r="102" spans="1:5" s="1" customFormat="1" x14ac:dyDescent="0.45">
      <c r="A102" s="58" t="s">
        <v>106</v>
      </c>
      <c r="B102" s="59"/>
      <c r="C102" s="66">
        <v>28</v>
      </c>
      <c r="D102" s="67">
        <v>46</v>
      </c>
      <c r="E102" s="80"/>
    </row>
    <row r="103" spans="1:5" s="1" customFormat="1" x14ac:dyDescent="0.45">
      <c r="A103" s="58"/>
      <c r="B103" s="69" t="s">
        <v>107</v>
      </c>
      <c r="C103" s="71">
        <v>10</v>
      </c>
      <c r="D103" s="70">
        <v>17</v>
      </c>
      <c r="E103" s="80"/>
    </row>
    <row r="104" spans="1:5" s="1" customFormat="1" x14ac:dyDescent="0.45">
      <c r="A104" s="58"/>
      <c r="B104" s="69" t="s">
        <v>108</v>
      </c>
      <c r="C104" s="71">
        <v>18</v>
      </c>
      <c r="D104" s="70">
        <v>29</v>
      </c>
      <c r="E104" s="80"/>
    </row>
    <row r="105" spans="1:5" x14ac:dyDescent="0.45">
      <c r="A105" s="68"/>
      <c r="B105" s="69"/>
      <c r="C105" s="70"/>
      <c r="D105" s="70"/>
      <c r="E105" s="80"/>
    </row>
    <row r="106" spans="1:5" s="1" customFormat="1" x14ac:dyDescent="0.45">
      <c r="A106" s="58" t="s">
        <v>109</v>
      </c>
      <c r="B106" s="59"/>
      <c r="C106" s="66">
        <v>28</v>
      </c>
      <c r="D106" s="67">
        <v>54</v>
      </c>
      <c r="E106" s="80"/>
    </row>
    <row r="107" spans="1:5" s="1" customFormat="1" ht="16.5" customHeight="1" x14ac:dyDescent="0.45">
      <c r="A107" s="58"/>
      <c r="B107" s="72" t="s">
        <v>110</v>
      </c>
      <c r="C107" s="73">
        <v>8</v>
      </c>
      <c r="D107" s="74">
        <v>18</v>
      </c>
      <c r="E107" s="80"/>
    </row>
    <row r="108" spans="1:5" s="1" customFormat="1" ht="13.5" customHeight="1" x14ac:dyDescent="0.45">
      <c r="A108" s="58"/>
      <c r="B108" s="72" t="s">
        <v>111</v>
      </c>
      <c r="C108" s="73">
        <v>2</v>
      </c>
      <c r="D108" s="74">
        <v>2</v>
      </c>
      <c r="E108" s="80"/>
    </row>
    <row r="109" spans="1:5" s="1" customFormat="1" x14ac:dyDescent="0.45">
      <c r="A109" s="58"/>
      <c r="B109" s="72" t="s">
        <v>112</v>
      </c>
      <c r="C109" s="73">
        <v>18</v>
      </c>
      <c r="D109" s="74">
        <v>34</v>
      </c>
      <c r="E109" s="80"/>
    </row>
    <row r="110" spans="1:5" s="1" customFormat="1" x14ac:dyDescent="0.45">
      <c r="A110" s="58"/>
      <c r="B110" s="59"/>
      <c r="C110" s="73"/>
      <c r="D110" s="74"/>
      <c r="E110" s="80"/>
    </row>
    <row r="111" spans="1:5" s="1" customFormat="1" x14ac:dyDescent="0.45">
      <c r="A111" s="58" t="s">
        <v>113</v>
      </c>
      <c r="B111" s="69"/>
      <c r="C111" s="66">
        <v>19</v>
      </c>
      <c r="D111" s="66">
        <v>35</v>
      </c>
      <c r="E111" s="80"/>
    </row>
    <row r="112" spans="1:5" s="1" customFormat="1" x14ac:dyDescent="0.45">
      <c r="A112" s="58"/>
      <c r="B112" s="69" t="s">
        <v>114</v>
      </c>
      <c r="C112" s="71">
        <v>12</v>
      </c>
      <c r="D112" s="71">
        <v>28</v>
      </c>
      <c r="E112" s="80"/>
    </row>
    <row r="113" spans="1:5" s="1" customFormat="1" x14ac:dyDescent="0.45">
      <c r="A113" s="58"/>
      <c r="B113" s="69" t="s">
        <v>115</v>
      </c>
      <c r="C113" s="71">
        <v>7</v>
      </c>
      <c r="D113" s="71">
        <v>7</v>
      </c>
      <c r="E113" s="80"/>
    </row>
    <row r="114" spans="1:5" s="1" customFormat="1" x14ac:dyDescent="0.45">
      <c r="E114" s="36"/>
    </row>
    <row r="115" spans="1:5" x14ac:dyDescent="0.45">
      <c r="A115" s="1"/>
      <c r="B115" s="28"/>
      <c r="C115" s="3"/>
      <c r="D115" s="29"/>
    </row>
    <row r="116" spans="1:5" x14ac:dyDescent="0.45">
      <c r="A116" s="12" t="s">
        <v>116</v>
      </c>
      <c r="B116" s="13"/>
      <c r="C116" s="3"/>
      <c r="D116" s="14"/>
    </row>
    <row r="117" spans="1:5" ht="51" customHeight="1" x14ac:dyDescent="0.45">
      <c r="A117" s="77" t="s">
        <v>117</v>
      </c>
      <c r="B117" s="75"/>
      <c r="C117" s="75"/>
      <c r="D117" s="75"/>
    </row>
    <row r="118" spans="1:5" x14ac:dyDescent="0.45">
      <c r="A118" s="12"/>
      <c r="B118" s="13"/>
      <c r="C118" s="3"/>
      <c r="D118" s="14"/>
    </row>
    <row r="119" spans="1:5" x14ac:dyDescent="0.45">
      <c r="A119" s="12" t="s">
        <v>118</v>
      </c>
      <c r="B119" s="1"/>
      <c r="C119" s="1"/>
      <c r="D119" s="30"/>
    </row>
    <row r="120" spans="1:5" x14ac:dyDescent="0.45">
      <c r="A120" s="12"/>
      <c r="B120" s="1"/>
      <c r="C120" s="1"/>
      <c r="D120" s="30"/>
    </row>
    <row r="121" spans="1:5" x14ac:dyDescent="0.45">
      <c r="A121" s="3"/>
      <c r="B121" s="28"/>
      <c r="C121" s="3" t="s">
        <v>119</v>
      </c>
      <c r="D121" s="33">
        <v>262786</v>
      </c>
    </row>
    <row r="122" spans="1:5" x14ac:dyDescent="0.45">
      <c r="C122" s="3" t="s">
        <v>120</v>
      </c>
      <c r="D122" s="33">
        <v>68004</v>
      </c>
    </row>
    <row r="123" spans="1:5" x14ac:dyDescent="0.45">
      <c r="A123" s="12"/>
      <c r="B123" s="1"/>
      <c r="C123" s="1"/>
      <c r="D123" s="30"/>
    </row>
    <row r="124" spans="1:5" ht="163.5" customHeight="1" x14ac:dyDescent="0.45">
      <c r="A124" s="75" t="s">
        <v>121</v>
      </c>
      <c r="B124" s="75"/>
      <c r="C124" s="75"/>
      <c r="D124" s="75"/>
    </row>
    <row r="125" spans="1:5" x14ac:dyDescent="0.45">
      <c r="A125" s="12"/>
      <c r="B125" s="1"/>
      <c r="C125" s="1"/>
      <c r="D125" s="30"/>
    </row>
    <row r="126" spans="1:5" x14ac:dyDescent="0.45">
      <c r="A126" s="32" t="s">
        <v>85</v>
      </c>
      <c r="B126" s="2"/>
      <c r="C126" s="2"/>
      <c r="D126" s="2"/>
    </row>
    <row r="127" spans="1:5" x14ac:dyDescent="0.45">
      <c r="A127" s="2"/>
      <c r="B127" s="2"/>
      <c r="C127" s="2"/>
      <c r="D127" s="2"/>
    </row>
  </sheetData>
  <mergeCells count="16">
    <mergeCell ref="E88:E113"/>
    <mergeCell ref="A52:D52"/>
    <mergeCell ref="A30:D30"/>
    <mergeCell ref="A34:D34"/>
    <mergeCell ref="A37:D37"/>
    <mergeCell ref="A43:D43"/>
    <mergeCell ref="A46:D46"/>
    <mergeCell ref="A92:B92"/>
    <mergeCell ref="A117:D117"/>
    <mergeCell ref="A124:D124"/>
    <mergeCell ref="A58:D58"/>
    <mergeCell ref="A63:D63"/>
    <mergeCell ref="A71:D71"/>
    <mergeCell ref="A79:D79"/>
    <mergeCell ref="A85:D85"/>
    <mergeCell ref="A87:B87"/>
  </mergeCells>
  <pageMargins left="0.7" right="0.7" top="0.75" bottom="0.75" header="0.3" footer="0.3"/>
  <pageSetup scale="65" fitToHeight="0" orientation="portrait" r:id="rId1"/>
  <headerFooter differentFirst="1"/>
  <rowBreaks count="5" manualBreakCount="5">
    <brk id="34" max="16383" man="1"/>
    <brk id="54" max="16383" man="1"/>
    <brk id="73" max="16383" man="1"/>
    <brk id="81" max="16383" man="1"/>
    <brk id="1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8"/>
  <sheetViews>
    <sheetView topLeftCell="A2" zoomScale="120" zoomScaleNormal="120" zoomScaleSheetLayoutView="96" workbookViewId="0">
      <selection activeCell="A19" sqref="A18:D19"/>
    </sheetView>
  </sheetViews>
  <sheetFormatPr defaultRowHeight="14.25" x14ac:dyDescent="0.45"/>
  <cols>
    <col min="1" max="1" width="38.73046875" customWidth="1"/>
    <col min="2" max="2" width="23.59765625" bestFit="1" customWidth="1"/>
    <col min="3" max="4" width="18.73046875" customWidth="1"/>
  </cols>
  <sheetData>
    <row r="1" spans="1:8" s="1" customFormat="1" ht="18" x14ac:dyDescent="0.45">
      <c r="A1" s="23" t="s">
        <v>139</v>
      </c>
      <c r="B1" s="21"/>
      <c r="C1" s="21"/>
      <c r="D1" s="25">
        <f ca="1">TODAY()</f>
        <v>45036</v>
      </c>
    </row>
    <row r="2" spans="1:8" s="1" customFormat="1" x14ac:dyDescent="0.45"/>
    <row r="3" spans="1:8" s="1" customFormat="1" x14ac:dyDescent="0.45">
      <c r="A3" s="4" t="s">
        <v>2</v>
      </c>
      <c r="B3" s="5" t="s">
        <v>3</v>
      </c>
      <c r="C3" s="5" t="s">
        <v>38</v>
      </c>
      <c r="D3" s="6" t="s">
        <v>5</v>
      </c>
      <c r="H3" s="2"/>
    </row>
    <row r="4" spans="1:8" s="1" customFormat="1" x14ac:dyDescent="0.45">
      <c r="A4" s="7" t="s">
        <v>123</v>
      </c>
      <c r="B4" s="47">
        <v>1120165</v>
      </c>
      <c r="C4" s="47">
        <v>664763.30000000005</v>
      </c>
      <c r="D4" s="9">
        <f>B4-C4</f>
        <v>455401.69999999995</v>
      </c>
    </row>
    <row r="5" spans="1:8" s="1" customFormat="1" x14ac:dyDescent="0.45">
      <c r="A5" s="7" t="s">
        <v>124</v>
      </c>
      <c r="B5" s="47">
        <v>818650</v>
      </c>
      <c r="C5" s="47">
        <v>1013311.93</v>
      </c>
      <c r="D5" s="9">
        <f t="shared" ref="D5:D8" si="0">B5-C5</f>
        <v>-194661.93000000005</v>
      </c>
    </row>
    <row r="6" spans="1:8" s="1" customFormat="1" x14ac:dyDescent="0.45">
      <c r="A6" s="7" t="s">
        <v>125</v>
      </c>
      <c r="B6" s="47">
        <v>859511</v>
      </c>
      <c r="C6" s="47">
        <v>462587.11</v>
      </c>
      <c r="D6" s="9">
        <f t="shared" si="0"/>
        <v>396923.89</v>
      </c>
    </row>
    <row r="7" spans="1:8" s="1" customFormat="1" x14ac:dyDescent="0.45">
      <c r="A7" s="7" t="s">
        <v>126</v>
      </c>
      <c r="B7" s="47">
        <v>616236</v>
      </c>
      <c r="C7" s="47">
        <v>439555.53</v>
      </c>
      <c r="D7" s="9">
        <f t="shared" si="0"/>
        <v>176680.46999999997</v>
      </c>
    </row>
    <row r="8" spans="1:8" s="1" customFormat="1" ht="15" customHeight="1" x14ac:dyDescent="0.45">
      <c r="A8" s="7" t="s">
        <v>127</v>
      </c>
      <c r="B8" s="47">
        <v>335022</v>
      </c>
      <c r="C8" s="47">
        <v>437158.93</v>
      </c>
      <c r="D8" s="9">
        <f t="shared" si="0"/>
        <v>-102136.93</v>
      </c>
    </row>
    <row r="9" spans="1:8" s="1" customFormat="1" x14ac:dyDescent="0.5">
      <c r="A9" s="7" t="s">
        <v>53</v>
      </c>
      <c r="B9" s="43" t="s">
        <v>128</v>
      </c>
      <c r="C9" s="43" t="s">
        <v>55</v>
      </c>
      <c r="D9" s="44" t="s">
        <v>56</v>
      </c>
    </row>
    <row r="10" spans="1:8" s="1" customFormat="1" x14ac:dyDescent="0.45">
      <c r="A10" s="10" t="s">
        <v>129</v>
      </c>
      <c r="B10" s="45">
        <f>SUM(B4:B8)+239985</f>
        <v>3989569</v>
      </c>
      <c r="C10" s="45">
        <f>SUM(C4:C8)+239985</f>
        <v>3257361.8000000003</v>
      </c>
      <c r="D10" s="46">
        <f>SUM(D4:D8)</f>
        <v>732207.2</v>
      </c>
    </row>
    <row r="11" spans="1:8" s="1" customFormat="1" x14ac:dyDescent="0.45"/>
    <row r="12" spans="1:8" s="1" customFormat="1" x14ac:dyDescent="0.45">
      <c r="A12" s="12" t="s">
        <v>130</v>
      </c>
    </row>
    <row r="13" spans="1:8" s="1" customFormat="1" ht="67.5" customHeight="1" x14ac:dyDescent="0.45">
      <c r="A13" s="76" t="s">
        <v>141</v>
      </c>
      <c r="B13" s="75"/>
      <c r="C13" s="75"/>
      <c r="D13" s="75"/>
    </row>
    <row r="14" spans="1:8" s="1" customFormat="1" x14ac:dyDescent="0.45"/>
    <row r="15" spans="1:8" s="1" customFormat="1" x14ac:dyDescent="0.45">
      <c r="A15" s="12" t="s">
        <v>131</v>
      </c>
      <c r="B15" s="13"/>
      <c r="C15" s="3"/>
      <c r="D15" s="14"/>
    </row>
    <row r="16" spans="1:8" s="1" customFormat="1" ht="79.150000000000006" customHeight="1" x14ac:dyDescent="0.45">
      <c r="A16" s="83" t="s">
        <v>142</v>
      </c>
      <c r="B16" s="83"/>
      <c r="C16" s="83"/>
      <c r="D16" s="83"/>
    </row>
    <row r="17" spans="1:4" s="1" customFormat="1" x14ac:dyDescent="0.45">
      <c r="A17" s="2"/>
      <c r="B17" s="2"/>
      <c r="C17" s="2"/>
      <c r="D17" s="2"/>
    </row>
    <row r="18" spans="1:4" s="1" customFormat="1" x14ac:dyDescent="0.45">
      <c r="A18" s="12" t="s">
        <v>132</v>
      </c>
      <c r="B18" s="13"/>
      <c r="C18" s="3"/>
      <c r="D18" s="14"/>
    </row>
    <row r="19" spans="1:4" s="1" customFormat="1" ht="65.25" customHeight="1" x14ac:dyDescent="0.45">
      <c r="A19" s="83" t="s">
        <v>143</v>
      </c>
      <c r="B19" s="83"/>
      <c r="C19" s="83"/>
      <c r="D19" s="83"/>
    </row>
    <row r="20" spans="1:4" s="1" customFormat="1" ht="15" customHeight="1" x14ac:dyDescent="0.45">
      <c r="A20" s="2"/>
      <c r="B20" s="2"/>
      <c r="C20" s="2"/>
      <c r="D20" s="2"/>
    </row>
    <row r="21" spans="1:4" s="1" customFormat="1" x14ac:dyDescent="0.45">
      <c r="A21" s="12" t="s">
        <v>133</v>
      </c>
      <c r="B21" s="13"/>
      <c r="C21" s="3"/>
      <c r="D21" s="14"/>
    </row>
    <row r="22" spans="1:4" s="1" customFormat="1" ht="36.700000000000003" customHeight="1" x14ac:dyDescent="0.45">
      <c r="A22" s="83" t="s">
        <v>144</v>
      </c>
      <c r="B22" s="83"/>
      <c r="C22" s="83"/>
      <c r="D22" s="83"/>
    </row>
    <row r="24" spans="1:4" x14ac:dyDescent="0.45">
      <c r="A24" s="12" t="s">
        <v>134</v>
      </c>
      <c r="B24" s="13"/>
      <c r="C24" s="3"/>
      <c r="D24" s="14"/>
    </row>
    <row r="25" spans="1:4" ht="55.5" customHeight="1" x14ac:dyDescent="0.45">
      <c r="A25" s="83" t="s">
        <v>140</v>
      </c>
      <c r="B25" s="83"/>
      <c r="C25" s="83"/>
      <c r="D25" s="83"/>
    </row>
    <row r="27" spans="1:4" x14ac:dyDescent="0.45">
      <c r="A27" s="34"/>
    </row>
    <row r="28" spans="1:4" x14ac:dyDescent="0.45">
      <c r="A28" s="35"/>
    </row>
  </sheetData>
  <mergeCells count="5">
    <mergeCell ref="A13:D13"/>
    <mergeCell ref="A16:D16"/>
    <mergeCell ref="A19:D19"/>
    <mergeCell ref="A22:D22"/>
    <mergeCell ref="A25:D25"/>
  </mergeCells>
  <pageMargins left="0.7" right="0.7" top="0.75" bottom="0.75" header="0.3" footer="0.3"/>
  <pageSetup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5"/>
  <sheetViews>
    <sheetView zoomScale="120" zoomScaleNormal="120" workbookViewId="0">
      <selection activeCell="A25" sqref="A25:D25"/>
    </sheetView>
  </sheetViews>
  <sheetFormatPr defaultRowHeight="14.25" x14ac:dyDescent="0.45"/>
  <cols>
    <col min="1" max="1" width="38.73046875" customWidth="1"/>
    <col min="2" max="2" width="23.59765625" bestFit="1" customWidth="1"/>
    <col min="3" max="4" width="18.73046875" customWidth="1"/>
  </cols>
  <sheetData>
    <row r="1" spans="1:8" s="1" customFormat="1" ht="18" x14ac:dyDescent="0.45">
      <c r="A1" s="23" t="s">
        <v>122</v>
      </c>
      <c r="B1" s="21"/>
      <c r="C1" s="21"/>
      <c r="D1" s="25">
        <f ca="1">TODAY()</f>
        <v>45036</v>
      </c>
    </row>
    <row r="2" spans="1:8" s="1" customFormat="1" x14ac:dyDescent="0.45"/>
    <row r="3" spans="1:8" s="1" customFormat="1" x14ac:dyDescent="0.45">
      <c r="A3" s="4" t="s">
        <v>2</v>
      </c>
      <c r="B3" s="5" t="s">
        <v>3</v>
      </c>
      <c r="C3" s="5" t="s">
        <v>38</v>
      </c>
      <c r="D3" s="6" t="s">
        <v>5</v>
      </c>
      <c r="H3" s="2"/>
    </row>
    <row r="4" spans="1:8" s="1" customFormat="1" x14ac:dyDescent="0.45">
      <c r="A4" s="37" t="s">
        <v>45</v>
      </c>
      <c r="B4" s="8">
        <v>15255</v>
      </c>
      <c r="C4" s="8">
        <v>2000</v>
      </c>
      <c r="D4" s="9">
        <f>B4-C4</f>
        <v>13255</v>
      </c>
      <c r="H4" s="2"/>
    </row>
    <row r="5" spans="1:8" s="1" customFormat="1" x14ac:dyDescent="0.45">
      <c r="A5" s="7" t="s">
        <v>6</v>
      </c>
      <c r="B5" s="8">
        <v>5099162</v>
      </c>
      <c r="C5" s="8">
        <v>3615311.13</v>
      </c>
      <c r="D5" s="9">
        <f>B5-C5</f>
        <v>1483850.87</v>
      </c>
    </row>
    <row r="6" spans="1:8" s="1" customFormat="1" x14ac:dyDescent="0.45">
      <c r="A6" s="7" t="s">
        <v>7</v>
      </c>
      <c r="B6" s="49">
        <f>203268+66000+214.78</f>
        <v>269482.78000000003</v>
      </c>
      <c r="C6" s="49">
        <v>18925</v>
      </c>
      <c r="D6" s="9">
        <f t="shared" ref="D6:D8" si="0">B6-C6</f>
        <v>250557.78000000003</v>
      </c>
    </row>
    <row r="7" spans="1:8" s="1" customFormat="1" x14ac:dyDescent="0.45">
      <c r="A7" s="7" t="s">
        <v>8</v>
      </c>
      <c r="B7" s="49">
        <v>265635</v>
      </c>
      <c r="C7" s="49">
        <v>23790.12</v>
      </c>
      <c r="D7" s="9">
        <f t="shared" si="0"/>
        <v>241844.88</v>
      </c>
    </row>
    <row r="8" spans="1:8" s="1" customFormat="1" x14ac:dyDescent="0.45">
      <c r="A8" s="7" t="s">
        <v>9</v>
      </c>
      <c r="B8" s="49">
        <v>108234</v>
      </c>
      <c r="C8" s="49">
        <v>70148</v>
      </c>
      <c r="D8" s="9">
        <f t="shared" si="0"/>
        <v>38086</v>
      </c>
    </row>
    <row r="9" spans="1:8" s="1" customFormat="1" x14ac:dyDescent="0.5">
      <c r="A9" s="7" t="s">
        <v>53</v>
      </c>
      <c r="B9" s="43" t="s">
        <v>135</v>
      </c>
      <c r="C9" s="43" t="s">
        <v>55</v>
      </c>
      <c r="D9" s="44" t="s">
        <v>56</v>
      </c>
    </row>
    <row r="10" spans="1:8" s="1" customFormat="1" x14ac:dyDescent="0.45">
      <c r="A10" s="10" t="s">
        <v>136</v>
      </c>
      <c r="B10" s="45">
        <f>SUM(B4:B8)+62</f>
        <v>5757830.7800000003</v>
      </c>
      <c r="C10" s="45">
        <f>SUM(C4:C8)+62</f>
        <v>3730236.25</v>
      </c>
      <c r="D10" s="45">
        <f>SUM(D4:D8)</f>
        <v>2027594.5300000003</v>
      </c>
    </row>
    <row r="11" spans="1:8" s="1" customFormat="1" x14ac:dyDescent="0.45"/>
    <row r="12" spans="1:8" s="1" customFormat="1" x14ac:dyDescent="0.45">
      <c r="A12" s="12" t="s">
        <v>137</v>
      </c>
    </row>
    <row r="13" spans="1:8" s="1" customFormat="1" ht="18" customHeight="1" x14ac:dyDescent="0.45">
      <c r="A13" s="76" t="s">
        <v>146</v>
      </c>
      <c r="B13" s="75"/>
      <c r="C13" s="75"/>
      <c r="D13" s="75"/>
    </row>
    <row r="14" spans="1:8" s="1" customFormat="1" x14ac:dyDescent="0.45"/>
    <row r="15" spans="1:8" s="1" customFormat="1" x14ac:dyDescent="0.45">
      <c r="A15" s="12" t="s">
        <v>12</v>
      </c>
    </row>
    <row r="16" spans="1:8" s="1" customFormat="1" ht="387.4" customHeight="1" x14ac:dyDescent="0.45">
      <c r="A16" s="76" t="s">
        <v>145</v>
      </c>
      <c r="B16" s="75"/>
      <c r="C16" s="75"/>
      <c r="D16" s="75"/>
    </row>
    <row r="17" spans="1:4" s="1" customFormat="1" ht="11.25" customHeight="1" x14ac:dyDescent="0.45"/>
    <row r="18" spans="1:4" s="1" customFormat="1" x14ac:dyDescent="0.45">
      <c r="A18" s="12" t="s">
        <v>16</v>
      </c>
      <c r="B18" s="13"/>
      <c r="C18" s="3"/>
      <c r="D18" s="14"/>
    </row>
    <row r="19" spans="1:4" s="1" customFormat="1" ht="121.5" customHeight="1" x14ac:dyDescent="0.45">
      <c r="A19" s="75" t="s">
        <v>147</v>
      </c>
      <c r="B19" s="75"/>
      <c r="C19" s="75"/>
      <c r="D19" s="75"/>
    </row>
    <row r="20" spans="1:4" s="1" customFormat="1" x14ac:dyDescent="0.45">
      <c r="A20" s="2"/>
      <c r="B20" s="2"/>
      <c r="C20" s="2"/>
      <c r="D20" s="2"/>
    </row>
    <row r="21" spans="1:4" s="1" customFormat="1" x14ac:dyDescent="0.45">
      <c r="A21" s="12" t="s">
        <v>18</v>
      </c>
      <c r="B21" s="13"/>
      <c r="C21" s="3"/>
      <c r="D21" s="14"/>
    </row>
    <row r="22" spans="1:4" s="1" customFormat="1" ht="20.65" customHeight="1" x14ac:dyDescent="0.45">
      <c r="A22" s="75" t="s">
        <v>149</v>
      </c>
      <c r="B22" s="75"/>
      <c r="C22" s="75"/>
      <c r="D22" s="75"/>
    </row>
    <row r="23" spans="1:4" s="1" customFormat="1" ht="15" customHeight="1" x14ac:dyDescent="0.45">
      <c r="A23" s="2"/>
      <c r="B23" s="2"/>
      <c r="C23" s="2"/>
      <c r="D23" s="2"/>
    </row>
    <row r="24" spans="1:4" s="1" customFormat="1" x14ac:dyDescent="0.45">
      <c r="A24" s="12" t="s">
        <v>138</v>
      </c>
      <c r="B24" s="13"/>
      <c r="C24" s="3"/>
      <c r="D24" s="14"/>
    </row>
    <row r="25" spans="1:4" s="1" customFormat="1" ht="165.75" customHeight="1" x14ac:dyDescent="0.45">
      <c r="A25" s="75" t="s">
        <v>148</v>
      </c>
      <c r="B25" s="75"/>
      <c r="C25" s="75"/>
      <c r="D25" s="75"/>
    </row>
  </sheetData>
  <mergeCells count="5">
    <mergeCell ref="A16:D16"/>
    <mergeCell ref="A19:D19"/>
    <mergeCell ref="A22:D22"/>
    <mergeCell ref="A25:D25"/>
    <mergeCell ref="A13:D13"/>
  </mergeCells>
  <pageMargins left="0.7" right="0.7" top="0.75" bottom="0.75" header="0.3" footer="0.3"/>
  <pageSetup scale="90" fitToHeight="0" orientation="portrait"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B8826172712F4F88751D17C194C128" ma:contentTypeVersion="13" ma:contentTypeDescription="Create a new document." ma:contentTypeScope="" ma:versionID="093c25bed1d6ec2fd5e5b92a5fd5d901">
  <xsd:schema xmlns:xsd="http://www.w3.org/2001/XMLSchema" xmlns:xs="http://www.w3.org/2001/XMLSchema" xmlns:p="http://schemas.microsoft.com/office/2006/metadata/properties" xmlns:ns3="c5f1e515-4b7b-473d-86bc-7a33f59e967d" xmlns:ns4="0b906a19-ab54-4ca7-8f55-7a06c5bd244a" targetNamespace="http://schemas.microsoft.com/office/2006/metadata/properties" ma:root="true" ma:fieldsID="7737f983742a780008f0ce17b1c21509" ns3:_="" ns4:_="">
    <xsd:import namespace="c5f1e515-4b7b-473d-86bc-7a33f59e967d"/>
    <xsd:import namespace="0b906a19-ab54-4ca7-8f55-7a06c5bd244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f1e515-4b7b-473d-86bc-7a33f59e967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906a19-ab54-4ca7-8f55-7a06c5bd244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7A4A2A-5462-4BBD-806A-C57FD972F5A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0557A25-FEFC-4013-8DC6-BFE8FA587763}">
  <ds:schemaRefs>
    <ds:schemaRef ds:uri="http://schemas.microsoft.com/sharepoint/v3/contenttype/forms"/>
  </ds:schemaRefs>
</ds:datastoreItem>
</file>

<file path=customXml/itemProps3.xml><?xml version="1.0" encoding="utf-8"?>
<ds:datastoreItem xmlns:ds="http://schemas.openxmlformats.org/officeDocument/2006/customXml" ds:itemID="{E80E072C-0712-4D6E-8204-D7BC74B7AA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f1e515-4b7b-473d-86bc-7a33f59e967d"/>
    <ds:schemaRef ds:uri="0b906a19-ab54-4ca7-8f55-7a06c5bd24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2013-14</vt:lpstr>
      <vt:lpstr>2014-15</vt:lpstr>
      <vt:lpstr>2015-16</vt:lpstr>
      <vt:lpstr>Academic Affairs</vt:lpstr>
      <vt:lpstr>IT </vt:lpstr>
      <vt:lpstr>Student Affairs</vt:lpstr>
      <vt:lpstr>'2013-14'!Print_Area</vt:lpstr>
      <vt:lpstr>'2013-14'!Print_Titles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 View</dc:title>
  <dc:subject/>
  <dc:creator>Lisa M. Rotunni</dc:creator>
  <cp:keywords/>
  <dc:description/>
  <cp:lastModifiedBy>Kaitlyn Sedzmak</cp:lastModifiedBy>
  <cp:revision/>
  <dcterms:created xsi:type="dcterms:W3CDTF">2014-10-10T23:32:50Z</dcterms:created>
  <dcterms:modified xsi:type="dcterms:W3CDTF">2023-04-21T00:04:02Z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0x010100B0B8826172712F4F88751D17C194C128</vt:lpwstr>
  </property>
</Properties>
</file>